
<file path=[Content_Types].xml><?xml version="1.0" encoding="utf-8"?>
<Types xmlns="http://schemas.openxmlformats.org/package/2006/content-types">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Default Extension="png" ContentType="image/png"/>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standalone="yes"?>
<workbook xmlns="http://schemas.openxmlformats.org/spreadsheetml/2006/main" xmlns:r="http://schemas.openxmlformats.org/officeDocument/2006/relationships"><fileVersion appName="xl" lastEdited="4" lowestEdited="4" rupBuild="4507"/><workbookPr defaultThemeVersion="124226"/><bookViews><workbookView xWindow="-120" yWindow="975" windowWidth="23265" windowHeight="6825" tabRatio="676" activeTab="7"/></bookViews><sheets><sheet name="Start here" sheetID_"6" r:ID_"rId1"/><sheet name="Translation" sheetID_"2" r:ID_"rId2"/><sheet name="CO2 factors" sheetID_"7" r:ID_"rId3"/><sheet name="Overall strategy" sheetID_"3" r:ID_"rId4"/><sheet name="Baseline emission inventory" sheetID_"4" r:ID_"rId5"/><sheet name="BAU 2020" sheetID_"9" r:ID_"rId6"/><sheet name="Plan emission inventory in 2020" sheetID_"8" r:ID_"rId7"/><sheet name="ISEAP" sheetID_"1" r:ID_"rId8"/></sheets><calcPr calcID_"125725"/></workbook>
</file>

<file path=xl/calcChain.xml><?xml version="1.0" encoding="utf-8"?>
<calcChain xmlns="http://schemas.openxmlformats.org/spreadsheetml/2006/main">
  <c r="G67" i="8"/>
  <c r="D67"/>
  <c r="C67"/>
  <c r="G58"/>
  <c r="D58"/>
  <c r="C58"/>
  <c r="I47"/>
  <c r="H47"/>
  <c r="I45"/>
  <c r="I43" s="1"/>
  <c r="H45"/>
  <c r="I44"/>
  <c r="H44"/>
  <c r="C44"/>
  <c r="J41"/>
  <c r="J40"/>
  <c r="J39"/>
  <c r="J38"/>
  <c r="J37"/>
  <c r="J36"/>
  <c r="J35"/>
  <c r="G41"/>
  <c r="G40"/>
  <c r="G39"/>
  <c r="G38"/>
  <c r="G37"/>
  <c r="G36"/>
  <c r="G35"/>
  <c r="C42"/>
  <c r="C41"/>
  <c r="C40"/>
  <c r="C39"/>
  <c r="C38"/>
  <c r="C37"/>
  <c r="C36"/>
  <c r="C35"/>
  <c r="C33"/>
  <c r="C32"/>
  <c r="C31"/>
  <c r="J28"/>
  <c r="M28" s="1"/>
  <c r="J33"/>
  <c r="M33" s="1"/>
  <c r="J32"/>
  <c r="J31"/>
  <c r="G33"/>
  <c r="G32"/>
  <c r="M32" s="1"/>
  <c r="G31"/>
  <c r="C26"/>
  <c r="J21"/>
  <c r="M21" s="1"/>
  <c r="J19"/>
  <c r="J18"/>
  <c r="G19"/>
  <c r="M19" s="1"/>
  <c r="G18"/>
  <c r="C21"/>
  <c r="C20"/>
  <c r="C19"/>
  <c r="C18"/>
  <c r="M117" i="1"/>
  <c r="M118" s="1"/>
  <c r="M116"/>
  <c r="B142" i="9"/>
  <c r="B140"/>
  <c r="B137"/>
  <c r="X136"/>
  <c r="W136"/>
  <c r="V136"/>
  <c r="U136"/>
  <c r="T136"/>
  <c r="S136"/>
  <c r="R136"/>
  <c r="Q136"/>
  <c r="P136"/>
  <c r="O136"/>
  <c r="N136"/>
  <c r="M136"/>
  <c r="L136"/>
  <c r="K136"/>
  <c r="J136"/>
  <c r="I136"/>
  <c r="H136"/>
  <c r="G136"/>
  <c r="F136"/>
  <c r="E136"/>
  <c r="D136"/>
  <c r="C136"/>
  <c r="Y135"/>
  <c r="X135"/>
  <c r="W135"/>
  <c r="S135"/>
  <c r="J135"/>
  <c r="C135"/>
  <c r="AB134"/>
  <c r="AA134"/>
  <c r="C134"/>
  <c r="B134"/>
  <c r="AB133"/>
  <c r="Y133"/>
  <c r="B133"/>
  <c r="B131"/>
  <c r="U130"/>
  <c r="H130"/>
  <c r="G130"/>
  <c r="F130"/>
  <c r="E130"/>
  <c r="I130" s="1"/>
  <c r="D130"/>
  <c r="C130"/>
  <c r="B130"/>
  <c r="U129"/>
  <c r="Q129"/>
  <c r="N129"/>
  <c r="M129"/>
  <c r="J129"/>
  <c r="H129"/>
  <c r="G129"/>
  <c r="F129"/>
  <c r="E129"/>
  <c r="I129" s="1"/>
  <c r="D129"/>
  <c r="C129"/>
  <c r="B129"/>
  <c r="U128"/>
  <c r="Q128"/>
  <c r="N128"/>
  <c r="N131" s="1"/>
  <c r="M128"/>
  <c r="J128"/>
  <c r="H128"/>
  <c r="H131" s="1"/>
  <c r="G128"/>
  <c r="G131" s="1"/>
  <c r="F128"/>
  <c r="F131" s="1"/>
  <c r="E128"/>
  <c r="E131" s="1"/>
  <c r="D128"/>
  <c r="D131" s="1"/>
  <c r="C128"/>
  <c r="C131" s="1"/>
  <c r="B128"/>
  <c r="R127"/>
  <c r="Q127"/>
  <c r="P127"/>
  <c r="O127"/>
  <c r="N127"/>
  <c r="M127"/>
  <c r="L127"/>
  <c r="K127"/>
  <c r="J127"/>
  <c r="I127"/>
  <c r="H127"/>
  <c r="G127"/>
  <c r="F127"/>
  <c r="E127"/>
  <c r="D127"/>
  <c r="C127"/>
  <c r="B127"/>
  <c r="S126"/>
  <c r="J126"/>
  <c r="C126"/>
  <c r="W125"/>
  <c r="U125"/>
  <c r="C125"/>
  <c r="B125"/>
  <c r="W124"/>
  <c r="S124"/>
  <c r="B124"/>
  <c r="B122"/>
  <c r="S121"/>
  <c r="R121"/>
  <c r="Q121"/>
  <c r="P121"/>
  <c r="T121" s="1"/>
  <c r="O121"/>
  <c r="N121"/>
  <c r="L121"/>
  <c r="K121"/>
  <c r="J121"/>
  <c r="I121"/>
  <c r="M121" s="1"/>
  <c r="H121"/>
  <c r="G121"/>
  <c r="B121"/>
  <c r="S120"/>
  <c r="R120"/>
  <c r="Q120"/>
  <c r="P120"/>
  <c r="T120" s="1"/>
  <c r="O120"/>
  <c r="N120"/>
  <c r="L120"/>
  <c r="K120"/>
  <c r="J120"/>
  <c r="I120"/>
  <c r="M120" s="1"/>
  <c r="H120"/>
  <c r="G120"/>
  <c r="B120"/>
  <c r="S119"/>
  <c r="R119"/>
  <c r="Q119"/>
  <c r="P119"/>
  <c r="T119" s="1"/>
  <c r="O119"/>
  <c r="N119"/>
  <c r="L119"/>
  <c r="K119"/>
  <c r="J119"/>
  <c r="I119"/>
  <c r="M119" s="1"/>
  <c r="H119"/>
  <c r="G119"/>
  <c r="B119"/>
  <c r="S118"/>
  <c r="R118"/>
  <c r="Q118"/>
  <c r="P118"/>
  <c r="T118" s="1"/>
  <c r="O118"/>
  <c r="N118"/>
  <c r="L118"/>
  <c r="K118"/>
  <c r="J118"/>
  <c r="I118"/>
  <c r="M118" s="1"/>
  <c r="H118"/>
  <c r="G118"/>
  <c r="B118"/>
  <c r="S117"/>
  <c r="R117"/>
  <c r="Q117"/>
  <c r="P117"/>
  <c r="T117" s="1"/>
  <c r="O117"/>
  <c r="N117"/>
  <c r="L117"/>
  <c r="K117"/>
  <c r="J117"/>
  <c r="I117"/>
  <c r="M117" s="1"/>
  <c r="H117"/>
  <c r="G117"/>
  <c r="B117"/>
  <c r="S116"/>
  <c r="R116"/>
  <c r="Q116"/>
  <c r="P116"/>
  <c r="T116" s="1"/>
  <c r="O116"/>
  <c r="N116"/>
  <c r="L116"/>
  <c r="K116"/>
  <c r="J116"/>
  <c r="I116"/>
  <c r="M116" s="1"/>
  <c r="H116"/>
  <c r="G116"/>
  <c r="B116"/>
  <c r="S115"/>
  <c r="R115"/>
  <c r="Q115"/>
  <c r="P115"/>
  <c r="T115" s="1"/>
  <c r="O115"/>
  <c r="N115"/>
  <c r="L115"/>
  <c r="K115"/>
  <c r="J115"/>
  <c r="I115"/>
  <c r="M115" s="1"/>
  <c r="H115"/>
  <c r="G115"/>
  <c r="B115"/>
  <c r="S114"/>
  <c r="R114"/>
  <c r="Q114"/>
  <c r="P114"/>
  <c r="T114" s="1"/>
  <c r="O114"/>
  <c r="N114"/>
  <c r="L114"/>
  <c r="K114"/>
  <c r="J114"/>
  <c r="I114"/>
  <c r="M114" s="1"/>
  <c r="H114"/>
  <c r="G114"/>
  <c r="B114"/>
  <c r="S113"/>
  <c r="R113"/>
  <c r="Q113"/>
  <c r="P113"/>
  <c r="T113" s="1"/>
  <c r="O113"/>
  <c r="N113"/>
  <c r="L113"/>
  <c r="K113"/>
  <c r="J113"/>
  <c r="I113"/>
  <c r="M113" s="1"/>
  <c r="H113"/>
  <c r="G113"/>
  <c r="B113"/>
  <c r="S112"/>
  <c r="R112"/>
  <c r="Q112"/>
  <c r="P112"/>
  <c r="T112" s="1"/>
  <c r="O112"/>
  <c r="N112"/>
  <c r="L112"/>
  <c r="K112"/>
  <c r="J112"/>
  <c r="I112"/>
  <c r="M112" s="1"/>
  <c r="H112"/>
  <c r="G112"/>
  <c r="B112"/>
  <c r="S111"/>
  <c r="R111"/>
  <c r="Q111"/>
  <c r="P111"/>
  <c r="T111" s="1"/>
  <c r="O111"/>
  <c r="N111"/>
  <c r="L111"/>
  <c r="K111"/>
  <c r="J111"/>
  <c r="I111"/>
  <c r="M111" s="1"/>
  <c r="H111"/>
  <c r="G111"/>
  <c r="B111"/>
  <c r="S110"/>
  <c r="R110"/>
  <c r="Q110"/>
  <c r="P110"/>
  <c r="T110" s="1"/>
  <c r="O110"/>
  <c r="N110"/>
  <c r="L110"/>
  <c r="K110"/>
  <c r="J110"/>
  <c r="I110"/>
  <c r="M110" s="1"/>
  <c r="H110"/>
  <c r="G110"/>
  <c r="B110"/>
  <c r="S109"/>
  <c r="R109"/>
  <c r="Q109"/>
  <c r="P109"/>
  <c r="T109" s="1"/>
  <c r="O109"/>
  <c r="N109"/>
  <c r="L109"/>
  <c r="K109"/>
  <c r="J109"/>
  <c r="I109"/>
  <c r="M109" s="1"/>
  <c r="H109"/>
  <c r="G109"/>
  <c r="B109"/>
  <c r="S108"/>
  <c r="R108"/>
  <c r="Q108"/>
  <c r="P108"/>
  <c r="T108" s="1"/>
  <c r="O108"/>
  <c r="N108"/>
  <c r="L108"/>
  <c r="K108"/>
  <c r="J108"/>
  <c r="I108"/>
  <c r="M108" s="1"/>
  <c r="H108"/>
  <c r="G108"/>
  <c r="B108"/>
  <c r="S107"/>
  <c r="R107"/>
  <c r="Q107"/>
  <c r="P107"/>
  <c r="T107" s="1"/>
  <c r="O107"/>
  <c r="N107"/>
  <c r="L107"/>
  <c r="K107"/>
  <c r="J107"/>
  <c r="I107"/>
  <c r="M107" s="1"/>
  <c r="H107"/>
  <c r="G107"/>
  <c r="B107"/>
  <c r="S106"/>
  <c r="R106"/>
  <c r="Q106"/>
  <c r="P106"/>
  <c r="T106" s="1"/>
  <c r="O106"/>
  <c r="N106"/>
  <c r="L106"/>
  <c r="K106"/>
  <c r="J106"/>
  <c r="I106"/>
  <c r="M106" s="1"/>
  <c r="H106"/>
  <c r="G106"/>
  <c r="B106"/>
  <c r="S105"/>
  <c r="R105"/>
  <c r="Q105"/>
  <c r="P105"/>
  <c r="T105" s="1"/>
  <c r="O105"/>
  <c r="N105"/>
  <c r="L105"/>
  <c r="K105"/>
  <c r="J105"/>
  <c r="I105"/>
  <c r="M105" s="1"/>
  <c r="H105"/>
  <c r="G105"/>
  <c r="B105"/>
  <c r="S104"/>
  <c r="R104"/>
  <c r="Q104"/>
  <c r="P104"/>
  <c r="T104" s="1"/>
  <c r="O104"/>
  <c r="N104"/>
  <c r="L104"/>
  <c r="K104"/>
  <c r="J104"/>
  <c r="I104"/>
  <c r="M104" s="1"/>
  <c r="H104"/>
  <c r="G104"/>
  <c r="B104"/>
  <c r="S103"/>
  <c r="R103"/>
  <c r="Q103"/>
  <c r="P103"/>
  <c r="T103" s="1"/>
  <c r="O103"/>
  <c r="N103"/>
  <c r="L103"/>
  <c r="K103"/>
  <c r="J103"/>
  <c r="I103"/>
  <c r="M103" s="1"/>
  <c r="H103"/>
  <c r="G103"/>
  <c r="B103"/>
  <c r="S102"/>
  <c r="R102"/>
  <c r="Q102"/>
  <c r="P102"/>
  <c r="T102" s="1"/>
  <c r="O102"/>
  <c r="N102"/>
  <c r="L102"/>
  <c r="K102"/>
  <c r="J102"/>
  <c r="I102"/>
  <c r="M102" s="1"/>
  <c r="H102"/>
  <c r="G102"/>
  <c r="B102"/>
  <c r="S101"/>
  <c r="R101"/>
  <c r="Q101"/>
  <c r="P101"/>
  <c r="T101" s="1"/>
  <c r="O101"/>
  <c r="N101"/>
  <c r="L101"/>
  <c r="K101"/>
  <c r="J101"/>
  <c r="I101"/>
  <c r="M101" s="1"/>
  <c r="H101"/>
  <c r="G101"/>
  <c r="B101"/>
  <c r="S100"/>
  <c r="R100"/>
  <c r="Q100"/>
  <c r="P100"/>
  <c r="T100" s="1"/>
  <c r="O100"/>
  <c r="N100"/>
  <c r="L100"/>
  <c r="K100"/>
  <c r="J100"/>
  <c r="I100"/>
  <c r="M100" s="1"/>
  <c r="H100"/>
  <c r="G100"/>
  <c r="B100"/>
  <c r="S99"/>
  <c r="R99"/>
  <c r="Q99"/>
  <c r="P99"/>
  <c r="T99" s="1"/>
  <c r="O99"/>
  <c r="N99"/>
  <c r="L99"/>
  <c r="K99"/>
  <c r="J99"/>
  <c r="I99"/>
  <c r="M99" s="1"/>
  <c r="H99"/>
  <c r="G99"/>
  <c r="B99"/>
  <c r="S98"/>
  <c r="R98"/>
  <c r="Q98"/>
  <c r="P98"/>
  <c r="T98" s="1"/>
  <c r="O98"/>
  <c r="N98"/>
  <c r="L98"/>
  <c r="K98"/>
  <c r="J98"/>
  <c r="I98"/>
  <c r="M98" s="1"/>
  <c r="H98"/>
  <c r="G98"/>
  <c r="B98"/>
  <c r="S97"/>
  <c r="R97"/>
  <c r="Q97"/>
  <c r="P97"/>
  <c r="T97" s="1"/>
  <c r="O97"/>
  <c r="N97"/>
  <c r="L97"/>
  <c r="K97"/>
  <c r="J97"/>
  <c r="I97"/>
  <c r="M97" s="1"/>
  <c r="H97"/>
  <c r="G97"/>
  <c r="B97"/>
  <c r="S96"/>
  <c r="R96"/>
  <c r="Q96"/>
  <c r="T96" s="1"/>
  <c r="P96"/>
  <c r="O96"/>
  <c r="N96"/>
  <c r="L96"/>
  <c r="K96"/>
  <c r="J96"/>
  <c r="I96"/>
  <c r="M96" s="1"/>
  <c r="H96"/>
  <c r="G96"/>
  <c r="B96"/>
  <c r="S95"/>
  <c r="R95"/>
  <c r="Q95"/>
  <c r="P95"/>
  <c r="T95" s="1"/>
  <c r="O95"/>
  <c r="N95"/>
  <c r="L95"/>
  <c r="K95"/>
  <c r="J95"/>
  <c r="I95"/>
  <c r="M95" s="1"/>
  <c r="H95"/>
  <c r="G95"/>
  <c r="B95"/>
  <c r="S94"/>
  <c r="R94"/>
  <c r="Q94"/>
  <c r="P94"/>
  <c r="T94" s="1"/>
  <c r="O94"/>
  <c r="N94"/>
  <c r="L94"/>
  <c r="K94"/>
  <c r="J94"/>
  <c r="I94"/>
  <c r="M94" s="1"/>
  <c r="H94"/>
  <c r="G94"/>
  <c r="B94"/>
  <c r="S93"/>
  <c r="R93"/>
  <c r="Q93"/>
  <c r="P93"/>
  <c r="T93" s="1"/>
  <c r="O93"/>
  <c r="N93"/>
  <c r="L93"/>
  <c r="K93"/>
  <c r="J93"/>
  <c r="I93"/>
  <c r="M93" s="1"/>
  <c r="H93"/>
  <c r="G93"/>
  <c r="B93"/>
  <c r="S92"/>
  <c r="R92"/>
  <c r="Q92"/>
  <c r="P92"/>
  <c r="T92" s="1"/>
  <c r="O92"/>
  <c r="N92"/>
  <c r="L92"/>
  <c r="K92"/>
  <c r="J92"/>
  <c r="I92"/>
  <c r="M92" s="1"/>
  <c r="H92"/>
  <c r="G92"/>
  <c r="B92"/>
  <c r="S91"/>
  <c r="S122" s="1"/>
  <c r="R91"/>
  <c r="R122" s="1"/>
  <c r="Q91"/>
  <c r="Q122" s="1"/>
  <c r="P91"/>
  <c r="P122" s="1"/>
  <c r="O91"/>
  <c r="O122" s="1"/>
  <c r="N91"/>
  <c r="N122" s="1"/>
  <c r="L91"/>
  <c r="L122" s="1"/>
  <c r="K91"/>
  <c r="K122" s="1"/>
  <c r="J91"/>
  <c r="J122" s="1"/>
  <c r="I91"/>
  <c r="I122" s="1"/>
  <c r="H91"/>
  <c r="H122" s="1"/>
  <c r="G91"/>
  <c r="G122" s="1"/>
  <c r="B91"/>
  <c r="T90"/>
  <c r="S90"/>
  <c r="R90"/>
  <c r="Q90"/>
  <c r="P90"/>
  <c r="O90"/>
  <c r="N90"/>
  <c r="M90"/>
  <c r="L90"/>
  <c r="K90"/>
  <c r="J90"/>
  <c r="I90"/>
  <c r="H90"/>
  <c r="G90"/>
  <c r="F90"/>
  <c r="E90"/>
  <c r="D90"/>
  <c r="C90"/>
  <c r="B90"/>
  <c r="U89"/>
  <c r="N89"/>
  <c r="G89"/>
  <c r="C89"/>
  <c r="C88"/>
  <c r="B88"/>
  <c r="U87"/>
  <c r="B87"/>
  <c r="B86"/>
  <c r="H84"/>
  <c r="G84"/>
  <c r="F84"/>
  <c r="E84"/>
  <c r="D84"/>
  <c r="C84"/>
  <c r="B84"/>
  <c r="H83"/>
  <c r="G83"/>
  <c r="F83"/>
  <c r="E83"/>
  <c r="D83"/>
  <c r="C83"/>
  <c r="B83"/>
  <c r="H82"/>
  <c r="G82"/>
  <c r="F82"/>
  <c r="E82"/>
  <c r="D82"/>
  <c r="C82"/>
  <c r="B82"/>
  <c r="R81"/>
  <c r="Q81"/>
  <c r="P81"/>
  <c r="O81"/>
  <c r="N81"/>
  <c r="M81"/>
  <c r="L81"/>
  <c r="K81"/>
  <c r="J81"/>
  <c r="I81"/>
  <c r="H81"/>
  <c r="G81"/>
  <c r="F81"/>
  <c r="E81"/>
  <c r="D81"/>
  <c r="C81"/>
  <c r="B81"/>
  <c r="S80"/>
  <c r="J80"/>
  <c r="C80"/>
  <c r="C79"/>
  <c r="B79"/>
  <c r="S78"/>
  <c r="B78"/>
  <c r="X76"/>
  <c r="W76"/>
  <c r="U76"/>
  <c r="T76"/>
  <c r="T137" s="1"/>
  <c r="S76"/>
  <c r="S137" s="1"/>
  <c r="B76"/>
  <c r="X75"/>
  <c r="W75"/>
  <c r="V75"/>
  <c r="U75"/>
  <c r="T75"/>
  <c r="S75"/>
  <c r="R75"/>
  <c r="Q75"/>
  <c r="P75"/>
  <c r="O75"/>
  <c r="N75"/>
  <c r="M75"/>
  <c r="L75"/>
  <c r="K75"/>
  <c r="J75"/>
  <c r="I75"/>
  <c r="H75"/>
  <c r="G75"/>
  <c r="F75"/>
  <c r="E75"/>
  <c r="D75"/>
  <c r="C75"/>
  <c r="Y74"/>
  <c r="X74"/>
  <c r="W74"/>
  <c r="S74"/>
  <c r="J74"/>
  <c r="C74"/>
  <c r="C73"/>
  <c r="B73"/>
  <c r="Y72"/>
  <c r="B72"/>
  <c r="H70"/>
  <c r="G70"/>
  <c r="F70"/>
  <c r="E70"/>
  <c r="D70"/>
  <c r="C70"/>
  <c r="B70"/>
  <c r="Q69"/>
  <c r="Q130" s="1"/>
  <c r="P69"/>
  <c r="P130" s="1"/>
  <c r="O69"/>
  <c r="O130" s="1"/>
  <c r="N69"/>
  <c r="N130" s="1"/>
  <c r="M69"/>
  <c r="M84" s="1"/>
  <c r="L69"/>
  <c r="L130" s="1"/>
  <c r="K69"/>
  <c r="K130" s="1"/>
  <c r="J69"/>
  <c r="J84" s="1"/>
  <c r="I69"/>
  <c r="B69"/>
  <c r="Q68"/>
  <c r="P68"/>
  <c r="P83" s="1"/>
  <c r="O68"/>
  <c r="O129" s="1"/>
  <c r="N68"/>
  <c r="N70" s="1"/>
  <c r="M68"/>
  <c r="M83" s="1"/>
  <c r="L68"/>
  <c r="L83" s="1"/>
  <c r="K68"/>
  <c r="K129" s="1"/>
  <c r="J68"/>
  <c r="R68" s="1"/>
  <c r="I68"/>
  <c r="I83" s="1"/>
  <c r="B68"/>
  <c r="Q67"/>
  <c r="Q70" s="1"/>
  <c r="Q76" s="1"/>
  <c r="Q137" s="1"/>
  <c r="P67"/>
  <c r="P70" s="1"/>
  <c r="P76" s="1"/>
  <c r="P137" s="1"/>
  <c r="O67"/>
  <c r="O128" s="1"/>
  <c r="O131" s="1"/>
  <c r="N67"/>
  <c r="N82" s="1"/>
  <c r="M67"/>
  <c r="M82" s="1"/>
  <c r="L67"/>
  <c r="L70" s="1"/>
  <c r="K67"/>
  <c r="K128" s="1"/>
  <c r="K131" s="1"/>
  <c r="J67"/>
  <c r="J82" s="1"/>
  <c r="I67"/>
  <c r="I82" s="1"/>
  <c r="B67"/>
  <c r="R66"/>
  <c r="Q66"/>
  <c r="P66"/>
  <c r="O66"/>
  <c r="N66"/>
  <c r="M66"/>
  <c r="L66"/>
  <c r="K66"/>
  <c r="J66"/>
  <c r="I66"/>
  <c r="H66"/>
  <c r="G66"/>
  <c r="F66"/>
  <c r="E66"/>
  <c r="D66"/>
  <c r="C66"/>
  <c r="B66"/>
  <c r="S65"/>
  <c r="J65"/>
  <c r="C65"/>
  <c r="T64"/>
  <c r="C64"/>
  <c r="B64"/>
  <c r="T63"/>
  <c r="B63"/>
  <c r="Z61"/>
  <c r="Y61"/>
  <c r="X61"/>
  <c r="W61"/>
  <c r="U61"/>
  <c r="T61"/>
  <c r="Q61"/>
  <c r="P61"/>
  <c r="O61"/>
  <c r="N61"/>
  <c r="M61"/>
  <c r="L61"/>
  <c r="K61"/>
  <c r="J61"/>
  <c r="H61"/>
  <c r="G61"/>
  <c r="F61"/>
  <c r="E61"/>
  <c r="D61"/>
  <c r="C61"/>
  <c r="B61"/>
  <c r="AB60"/>
  <c r="AA60"/>
  <c r="V60"/>
  <c r="S60"/>
  <c r="W130" s="1"/>
  <c r="X137" s="1"/>
  <c r="R60"/>
  <c r="I60"/>
  <c r="B60"/>
  <c r="AB59"/>
  <c r="AA59"/>
  <c r="V59"/>
  <c r="S59"/>
  <c r="W129" s="1"/>
  <c r="W137" s="1"/>
  <c r="R59"/>
  <c r="I59"/>
  <c r="B59"/>
  <c r="AA58"/>
  <c r="AB58" s="1"/>
  <c r="AB61" s="1"/>
  <c r="V58"/>
  <c r="V61" s="1"/>
  <c r="R58"/>
  <c r="R61" s="1"/>
  <c r="I58"/>
  <c r="I61" s="1"/>
  <c r="B58"/>
  <c r="Z57"/>
  <c r="Y57"/>
  <c r="X57"/>
  <c r="W57"/>
  <c r="R57"/>
  <c r="Q57"/>
  <c r="P57"/>
  <c r="O57"/>
  <c r="N57"/>
  <c r="M57"/>
  <c r="L57"/>
  <c r="K57"/>
  <c r="J57"/>
  <c r="I57"/>
  <c r="H57"/>
  <c r="G57"/>
  <c r="F57"/>
  <c r="E57"/>
  <c r="D57"/>
  <c r="C57"/>
  <c r="B57"/>
  <c r="AB56"/>
  <c r="AA56"/>
  <c r="Y56"/>
  <c r="W56"/>
  <c r="V56"/>
  <c r="U56"/>
  <c r="T56"/>
  <c r="S56"/>
  <c r="J56"/>
  <c r="C56"/>
  <c r="AD55"/>
  <c r="AC55"/>
  <c r="W55"/>
  <c r="T55"/>
  <c r="C55"/>
  <c r="B55"/>
  <c r="AD54"/>
  <c r="B54"/>
  <c r="S52"/>
  <c r="R52"/>
  <c r="Q52"/>
  <c r="P52"/>
  <c r="O52"/>
  <c r="N52"/>
  <c r="T52" s="1"/>
  <c r="L52"/>
  <c r="K52"/>
  <c r="J52"/>
  <c r="I52"/>
  <c r="M52" s="1"/>
  <c r="H52"/>
  <c r="G52"/>
  <c r="F52"/>
  <c r="U52" s="1"/>
  <c r="E52"/>
  <c r="D52"/>
  <c r="C52"/>
  <c r="B52"/>
  <c r="T51"/>
  <c r="M51"/>
  <c r="F51"/>
  <c r="U51" s="1"/>
  <c r="B51"/>
  <c r="T50"/>
  <c r="M50"/>
  <c r="F50"/>
  <c r="U50" s="1"/>
  <c r="B50"/>
  <c r="T49"/>
  <c r="M49"/>
  <c r="F49"/>
  <c r="U49" s="1"/>
  <c r="B49"/>
  <c r="B48"/>
  <c r="U47"/>
  <c r="T47"/>
  <c r="M47"/>
  <c r="F47"/>
  <c r="B47"/>
  <c r="T46"/>
  <c r="M46"/>
  <c r="F46"/>
  <c r="U46" s="1"/>
  <c r="B46"/>
  <c r="T45"/>
  <c r="M45"/>
  <c r="F45"/>
  <c r="U45" s="1"/>
  <c r="B45"/>
  <c r="T44"/>
  <c r="M44"/>
  <c r="F44"/>
  <c r="U44" s="1"/>
  <c r="B44"/>
  <c r="S43"/>
  <c r="R43"/>
  <c r="Q43"/>
  <c r="P43"/>
  <c r="T43" s="1"/>
  <c r="O43"/>
  <c r="N43"/>
  <c r="L43"/>
  <c r="K43"/>
  <c r="J43"/>
  <c r="I43"/>
  <c r="M43" s="1"/>
  <c r="H43"/>
  <c r="G43"/>
  <c r="E43"/>
  <c r="D43"/>
  <c r="F43" s="1"/>
  <c r="U43" s="1"/>
  <c r="C43"/>
  <c r="B43"/>
  <c r="U42"/>
  <c r="T42"/>
  <c r="M42"/>
  <c r="F42"/>
  <c r="B42"/>
  <c r="T41"/>
  <c r="M41"/>
  <c r="F41"/>
  <c r="U41" s="1"/>
  <c r="B41"/>
  <c r="T40"/>
  <c r="M40"/>
  <c r="F40"/>
  <c r="U40" s="1"/>
  <c r="B40"/>
  <c r="T39"/>
  <c r="M39"/>
  <c r="F39"/>
  <c r="U39" s="1"/>
  <c r="B39"/>
  <c r="U38"/>
  <c r="T38"/>
  <c r="M38"/>
  <c r="F38"/>
  <c r="B38"/>
  <c r="T37"/>
  <c r="M37"/>
  <c r="F37"/>
  <c r="U37" s="1"/>
  <c r="B37"/>
  <c r="T36"/>
  <c r="M36"/>
  <c r="F36"/>
  <c r="U36" s="1"/>
  <c r="B36"/>
  <c r="T35"/>
  <c r="M35"/>
  <c r="F35"/>
  <c r="U35" s="1"/>
  <c r="B35"/>
  <c r="S34"/>
  <c r="R34"/>
  <c r="Q34"/>
  <c r="Q48" s="1"/>
  <c r="P34"/>
  <c r="T34" s="1"/>
  <c r="O34"/>
  <c r="N34"/>
  <c r="L34"/>
  <c r="K34"/>
  <c r="J34"/>
  <c r="I34"/>
  <c r="I48" s="1"/>
  <c r="E76" s="1"/>
  <c r="E137" s="1"/>
  <c r="H34"/>
  <c r="G34"/>
  <c r="E34"/>
  <c r="E48" s="1"/>
  <c r="D34"/>
  <c r="C34"/>
  <c r="F34" s="1"/>
  <c r="B34"/>
  <c r="U33"/>
  <c r="T33"/>
  <c r="M33"/>
  <c r="F33"/>
  <c r="B33"/>
  <c r="T32"/>
  <c r="M32"/>
  <c r="F32"/>
  <c r="U32" s="1"/>
  <c r="B32"/>
  <c r="T31"/>
  <c r="M31"/>
  <c r="F31"/>
  <c r="U31" s="1"/>
  <c r="B31"/>
  <c r="S30"/>
  <c r="R30"/>
  <c r="Q30"/>
  <c r="P30"/>
  <c r="P48" s="1"/>
  <c r="O30"/>
  <c r="N30"/>
  <c r="L30"/>
  <c r="L48" s="1"/>
  <c r="H76" s="1"/>
  <c r="H137" s="1"/>
  <c r="K30"/>
  <c r="J30"/>
  <c r="I30"/>
  <c r="H30"/>
  <c r="H48" s="1"/>
  <c r="D76" s="1"/>
  <c r="D137" s="1"/>
  <c r="G30"/>
  <c r="M30" s="1"/>
  <c r="E30"/>
  <c r="D30"/>
  <c r="D48" s="1"/>
  <c r="C30"/>
  <c r="F30" s="1"/>
  <c r="B30"/>
  <c r="T29"/>
  <c r="M29"/>
  <c r="F29"/>
  <c r="U29" s="1"/>
  <c r="B29"/>
  <c r="U28"/>
  <c r="T28"/>
  <c r="M28"/>
  <c r="F28"/>
  <c r="B28"/>
  <c r="S27"/>
  <c r="R27"/>
  <c r="Q27"/>
  <c r="P27"/>
  <c r="O27"/>
  <c r="N27"/>
  <c r="T27" s="1"/>
  <c r="L27"/>
  <c r="K27"/>
  <c r="J27"/>
  <c r="I27"/>
  <c r="M27" s="1"/>
  <c r="H27"/>
  <c r="G27"/>
  <c r="F27"/>
  <c r="U27" s="1"/>
  <c r="E27"/>
  <c r="D27"/>
  <c r="C27"/>
  <c r="B27"/>
  <c r="T26"/>
  <c r="M26"/>
  <c r="F26"/>
  <c r="U26" s="1"/>
  <c r="B26"/>
  <c r="T25"/>
  <c r="M25"/>
  <c r="F25"/>
  <c r="U25" s="1"/>
  <c r="B25"/>
  <c r="T24"/>
  <c r="M24"/>
  <c r="F24"/>
  <c r="U24" s="1"/>
  <c r="B24"/>
  <c r="U23"/>
  <c r="T23"/>
  <c r="M23"/>
  <c r="F23"/>
  <c r="B23"/>
  <c r="T22"/>
  <c r="M22"/>
  <c r="F22"/>
  <c r="U22" s="1"/>
  <c r="B22"/>
  <c r="T21"/>
  <c r="M21"/>
  <c r="F21"/>
  <c r="U21" s="1"/>
  <c r="B21"/>
  <c r="T20"/>
  <c r="M20"/>
  <c r="F20"/>
  <c r="U20" s="1"/>
  <c r="B20"/>
  <c r="U19"/>
  <c r="T19"/>
  <c r="M19"/>
  <c r="F19"/>
  <c r="B19"/>
  <c r="T18"/>
  <c r="M18"/>
  <c r="F18"/>
  <c r="U18" s="1"/>
  <c r="B18"/>
  <c r="S17"/>
  <c r="S48" s="1"/>
  <c r="R17"/>
  <c r="R48" s="1"/>
  <c r="N76" s="1"/>
  <c r="N137" s="1"/>
  <c r="Q17"/>
  <c r="P17"/>
  <c r="O17"/>
  <c r="O48" s="1"/>
  <c r="N17"/>
  <c r="N48" s="1"/>
  <c r="L17"/>
  <c r="K17"/>
  <c r="K48" s="1"/>
  <c r="G76" s="1"/>
  <c r="G137" s="1"/>
  <c r="J17"/>
  <c r="J48" s="1"/>
  <c r="F76" s="1"/>
  <c r="F137" s="1"/>
  <c r="I17"/>
  <c r="H17"/>
  <c r="G17"/>
  <c r="G48" s="1"/>
  <c r="E17"/>
  <c r="D17"/>
  <c r="C17"/>
  <c r="F17" s="1"/>
  <c r="B17"/>
  <c r="T16"/>
  <c r="S16"/>
  <c r="R16"/>
  <c r="Q16"/>
  <c r="P16"/>
  <c r="O16"/>
  <c r="N16"/>
  <c r="M16"/>
  <c r="L16"/>
  <c r="K16"/>
  <c r="J16"/>
  <c r="I16"/>
  <c r="H16"/>
  <c r="G16"/>
  <c r="F16"/>
  <c r="E16"/>
  <c r="D16"/>
  <c r="C16"/>
  <c r="B16"/>
  <c r="U15"/>
  <c r="N15"/>
  <c r="G15"/>
  <c r="C15"/>
  <c r="C14"/>
  <c r="B14"/>
  <c r="U13"/>
  <c r="B13"/>
  <c r="B12"/>
  <c r="C10"/>
  <c r="B10"/>
  <c r="E8"/>
  <c r="B8"/>
  <c r="B7"/>
  <c r="S6"/>
  <c r="A4"/>
  <c r="T2"/>
  <c r="J2"/>
  <c r="I2"/>
  <c r="A1"/>
  <c r="D82" i="4"/>
  <c r="C82"/>
  <c r="F2" i="3"/>
  <c r="G2"/>
  <c r="C52" i="8"/>
  <c r="R43"/>
  <c r="S43"/>
  <c r="N43"/>
  <c r="O43"/>
  <c r="G43"/>
  <c r="J43"/>
  <c r="K43"/>
  <c r="Q43"/>
  <c r="P43"/>
  <c r="N34"/>
  <c r="O34"/>
  <c r="P34"/>
  <c r="Q34"/>
  <c r="R34"/>
  <c r="S34"/>
  <c r="T29"/>
  <c r="U29" s="1"/>
  <c r="M20"/>
  <c r="M22"/>
  <c r="M23"/>
  <c r="M24"/>
  <c r="M25"/>
  <c r="M26"/>
  <c r="M31"/>
  <c r="M29"/>
  <c r="T42"/>
  <c r="T41"/>
  <c r="T40"/>
  <c r="T39"/>
  <c r="T38"/>
  <c r="T37"/>
  <c r="T36"/>
  <c r="T35"/>
  <c r="T33"/>
  <c r="T32"/>
  <c r="T31"/>
  <c r="T28"/>
  <c r="T20"/>
  <c r="T21"/>
  <c r="T22"/>
  <c r="T23"/>
  <c r="T24"/>
  <c r="T25"/>
  <c r="T26"/>
  <c r="H43" l="1"/>
  <c r="O118" i="1"/>
  <c r="R118"/>
  <c r="D120" i="9"/>
  <c r="D114"/>
  <c r="D113"/>
  <c r="D111"/>
  <c r="D110"/>
  <c r="D109"/>
  <c r="D108" s="1"/>
  <c r="D107"/>
  <c r="D105"/>
  <c r="D103"/>
  <c r="D99"/>
  <c r="D98"/>
  <c r="D97"/>
  <c r="D96"/>
  <c r="D95"/>
  <c r="D93"/>
  <c r="D121"/>
  <c r="D119"/>
  <c r="D118"/>
  <c r="D117" s="1"/>
  <c r="D116"/>
  <c r="D115"/>
  <c r="D112"/>
  <c r="D106"/>
  <c r="D102"/>
  <c r="D101" s="1"/>
  <c r="D100"/>
  <c r="D94"/>
  <c r="D92"/>
  <c r="D91" s="1"/>
  <c r="E120"/>
  <c r="E115"/>
  <c r="E113"/>
  <c r="E111"/>
  <c r="E109"/>
  <c r="E107"/>
  <c r="E105"/>
  <c r="E103"/>
  <c r="E100"/>
  <c r="E98"/>
  <c r="E96"/>
  <c r="E94"/>
  <c r="E92"/>
  <c r="E121"/>
  <c r="E119"/>
  <c r="E118"/>
  <c r="E117" s="1"/>
  <c r="E116"/>
  <c r="E114"/>
  <c r="E112"/>
  <c r="E110"/>
  <c r="E106"/>
  <c r="E102"/>
  <c r="E99"/>
  <c r="E97"/>
  <c r="E95"/>
  <c r="E93"/>
  <c r="U30"/>
  <c r="T122"/>
  <c r="L76"/>
  <c r="L137" s="1"/>
  <c r="R129"/>
  <c r="S129" s="1"/>
  <c r="M122"/>
  <c r="Q131"/>
  <c r="T48"/>
  <c r="S68"/>
  <c r="R83"/>
  <c r="C76"/>
  <c r="M48"/>
  <c r="T30"/>
  <c r="M34"/>
  <c r="U34" s="1"/>
  <c r="AC60"/>
  <c r="AD60" s="1"/>
  <c r="R69"/>
  <c r="R84" s="1"/>
  <c r="O70"/>
  <c r="O76" s="1"/>
  <c r="O137" s="1"/>
  <c r="L82"/>
  <c r="K83"/>
  <c r="M91"/>
  <c r="J130"/>
  <c r="AC59"/>
  <c r="AD59" s="1"/>
  <c r="J70"/>
  <c r="J76" s="1"/>
  <c r="O82"/>
  <c r="J83"/>
  <c r="N83"/>
  <c r="I84"/>
  <c r="T91"/>
  <c r="M130"/>
  <c r="M131" s="1"/>
  <c r="M17"/>
  <c r="C48"/>
  <c r="S58"/>
  <c r="R67"/>
  <c r="I70"/>
  <c r="M70"/>
  <c r="M76" s="1"/>
  <c r="M137" s="1"/>
  <c r="V76"/>
  <c r="L84"/>
  <c r="P84"/>
  <c r="L128"/>
  <c r="L131" s="1"/>
  <c r="P128"/>
  <c r="P131" s="1"/>
  <c r="L129"/>
  <c r="P129"/>
  <c r="K70"/>
  <c r="K76" s="1"/>
  <c r="K137" s="1"/>
  <c r="P82"/>
  <c r="O83"/>
  <c r="N84"/>
  <c r="R128"/>
  <c r="AA61"/>
  <c r="K82"/>
  <c r="I128"/>
  <c r="T17"/>
  <c r="U17" s="1"/>
  <c r="K84"/>
  <c r="O84"/>
  <c r="S27" i="4"/>
  <c r="J21"/>
  <c r="J19"/>
  <c r="J18"/>
  <c r="G19"/>
  <c r="G17" s="1"/>
  <c r="G48" s="1"/>
  <c r="G18"/>
  <c r="C17"/>
  <c r="D17"/>
  <c r="E17"/>
  <c r="H17"/>
  <c r="I17"/>
  <c r="K17"/>
  <c r="L17"/>
  <c r="N17"/>
  <c r="O17"/>
  <c r="P17"/>
  <c r="Q17"/>
  <c r="R17"/>
  <c r="S17"/>
  <c r="F18"/>
  <c r="M18"/>
  <c r="T18"/>
  <c r="F19"/>
  <c r="M19"/>
  <c r="T19"/>
  <c r="F20"/>
  <c r="M20"/>
  <c r="T20"/>
  <c r="F21"/>
  <c r="M21"/>
  <c r="T21"/>
  <c r="F22"/>
  <c r="U22" s="1"/>
  <c r="M22"/>
  <c r="T22"/>
  <c r="F23"/>
  <c r="M23"/>
  <c r="T23"/>
  <c r="F24"/>
  <c r="M24"/>
  <c r="T24"/>
  <c r="F25"/>
  <c r="M25"/>
  <c r="T25"/>
  <c r="F26"/>
  <c r="U26" s="1"/>
  <c r="M26"/>
  <c r="T26"/>
  <c r="C27"/>
  <c r="D27"/>
  <c r="E27"/>
  <c r="G27"/>
  <c r="H27"/>
  <c r="I27"/>
  <c r="J27"/>
  <c r="K27"/>
  <c r="L27"/>
  <c r="N27"/>
  <c r="O27"/>
  <c r="P27"/>
  <c r="Q27"/>
  <c r="R27"/>
  <c r="F28"/>
  <c r="M28"/>
  <c r="U20"/>
  <c r="U21"/>
  <c r="U23"/>
  <c r="U24"/>
  <c r="U25"/>
  <c r="F29"/>
  <c r="U29" s="1"/>
  <c r="M29"/>
  <c r="T29"/>
  <c r="C30"/>
  <c r="C48" s="1"/>
  <c r="D30"/>
  <c r="E30"/>
  <c r="G30"/>
  <c r="H30"/>
  <c r="I30"/>
  <c r="J30"/>
  <c r="K30"/>
  <c r="L30"/>
  <c r="N30"/>
  <c r="O30"/>
  <c r="P30"/>
  <c r="Q30"/>
  <c r="R30"/>
  <c r="S30"/>
  <c r="T30" s="1"/>
  <c r="F31"/>
  <c r="M31"/>
  <c r="T31"/>
  <c r="F32"/>
  <c r="M32"/>
  <c r="T32"/>
  <c r="U32" s="1"/>
  <c r="F33"/>
  <c r="M33"/>
  <c r="U33" s="1"/>
  <c r="T33"/>
  <c r="C34"/>
  <c r="D34"/>
  <c r="E34"/>
  <c r="G34"/>
  <c r="M34" s="1"/>
  <c r="H34"/>
  <c r="I34"/>
  <c r="J34"/>
  <c r="K34"/>
  <c r="L34"/>
  <c r="N34"/>
  <c r="O34"/>
  <c r="P34"/>
  <c r="Q34"/>
  <c r="R34"/>
  <c r="S34"/>
  <c r="F35"/>
  <c r="M35"/>
  <c r="T35"/>
  <c r="F36"/>
  <c r="M36"/>
  <c r="T36"/>
  <c r="F37"/>
  <c r="M37"/>
  <c r="T37"/>
  <c r="F38"/>
  <c r="M38"/>
  <c r="T38"/>
  <c r="F39"/>
  <c r="M39"/>
  <c r="T39"/>
  <c r="F40"/>
  <c r="M40"/>
  <c r="T40"/>
  <c r="F41"/>
  <c r="M41"/>
  <c r="T41"/>
  <c r="F42"/>
  <c r="U42" s="1"/>
  <c r="M42"/>
  <c r="T42"/>
  <c r="C43"/>
  <c r="D43"/>
  <c r="E43"/>
  <c r="G43"/>
  <c r="H43"/>
  <c r="M43" s="1"/>
  <c r="I43"/>
  <c r="J43"/>
  <c r="K43"/>
  <c r="L43"/>
  <c r="N43"/>
  <c r="O43"/>
  <c r="P43"/>
  <c r="Q43"/>
  <c r="R43"/>
  <c r="S43"/>
  <c r="T43" s="1"/>
  <c r="F44"/>
  <c r="M44"/>
  <c r="T44"/>
  <c r="U44"/>
  <c r="F45"/>
  <c r="M45"/>
  <c r="T45"/>
  <c r="U45" s="1"/>
  <c r="F46"/>
  <c r="M46"/>
  <c r="T46"/>
  <c r="U46"/>
  <c r="F47"/>
  <c r="M47"/>
  <c r="T47"/>
  <c r="U47"/>
  <c r="D48"/>
  <c r="E48"/>
  <c r="I48"/>
  <c r="K48"/>
  <c r="L48"/>
  <c r="N48"/>
  <c r="O48"/>
  <c r="P48"/>
  <c r="Q48"/>
  <c r="R48"/>
  <c r="F49"/>
  <c r="M49"/>
  <c r="T49"/>
  <c r="U49" s="1"/>
  <c r="J137" i="9" l="1"/>
  <c r="R137" s="1"/>
  <c r="R76"/>
  <c r="AC58"/>
  <c r="S61"/>
  <c r="S128"/>
  <c r="I131"/>
  <c r="E91"/>
  <c r="E108"/>
  <c r="S69"/>
  <c r="E104"/>
  <c r="F48"/>
  <c r="U48" s="1"/>
  <c r="T68"/>
  <c r="S83"/>
  <c r="R82"/>
  <c r="S67"/>
  <c r="R70"/>
  <c r="I76"/>
  <c r="Y76" s="1"/>
  <c r="C137"/>
  <c r="I137" s="1"/>
  <c r="R130"/>
  <c r="S130" s="1"/>
  <c r="J131"/>
  <c r="E101"/>
  <c r="D104"/>
  <c r="D122" s="1"/>
  <c r="U18" i="4"/>
  <c r="F34"/>
  <c r="U31"/>
  <c r="U19"/>
  <c r="F43"/>
  <c r="F30"/>
  <c r="F17"/>
  <c r="F27"/>
  <c r="J17"/>
  <c r="J48" s="1"/>
  <c r="U43"/>
  <c r="U40"/>
  <c r="U38"/>
  <c r="U36"/>
  <c r="T34"/>
  <c r="U34" s="1"/>
  <c r="U41"/>
  <c r="U39"/>
  <c r="U37"/>
  <c r="U35"/>
  <c r="M30"/>
  <c r="F48"/>
  <c r="H48"/>
  <c r="S48"/>
  <c r="T48" s="1"/>
  <c r="T27"/>
  <c r="T28"/>
  <c r="U28" s="1"/>
  <c r="M27"/>
  <c r="T17"/>
  <c r="AC61" i="9" l="1"/>
  <c r="AD58"/>
  <c r="AD61" s="1"/>
  <c r="S70"/>
  <c r="S82"/>
  <c r="T67"/>
  <c r="S84"/>
  <c r="T69"/>
  <c r="R131"/>
  <c r="E122"/>
  <c r="Y137"/>
  <c r="S131"/>
  <c r="C92"/>
  <c r="C96"/>
  <c r="F96" s="1"/>
  <c r="U96" s="1"/>
  <c r="C100"/>
  <c r="F100" s="1"/>
  <c r="U100" s="1"/>
  <c r="C111"/>
  <c r="F111" s="1"/>
  <c r="U111" s="1"/>
  <c r="C115"/>
  <c r="F115" s="1"/>
  <c r="U115" s="1"/>
  <c r="C120"/>
  <c r="F120" s="1"/>
  <c r="U120" s="1"/>
  <c r="W128"/>
  <c r="U137" s="1"/>
  <c r="V137" s="1"/>
  <c r="U30" i="4"/>
  <c r="U27"/>
  <c r="M17"/>
  <c r="U17" s="1"/>
  <c r="M48"/>
  <c r="U48" s="1"/>
  <c r="F92" i="9" l="1"/>
  <c r="U92" s="1"/>
  <c r="C121"/>
  <c r="F121" s="1"/>
  <c r="U121" s="1"/>
  <c r="C116"/>
  <c r="F116" s="1"/>
  <c r="U116" s="1"/>
  <c r="C112"/>
  <c r="F112" s="1"/>
  <c r="U112" s="1"/>
  <c r="C107"/>
  <c r="F107" s="1"/>
  <c r="U107" s="1"/>
  <c r="C102"/>
  <c r="C97"/>
  <c r="F97" s="1"/>
  <c r="U97" s="1"/>
  <c r="C93"/>
  <c r="F93" s="1"/>
  <c r="U93" s="1"/>
  <c r="C118"/>
  <c r="C113"/>
  <c r="F113" s="1"/>
  <c r="U113" s="1"/>
  <c r="C109"/>
  <c r="C103"/>
  <c r="F103" s="1"/>
  <c r="U103" s="1"/>
  <c r="C98"/>
  <c r="F98" s="1"/>
  <c r="U98" s="1"/>
  <c r="C94"/>
  <c r="F94" s="1"/>
  <c r="U94" s="1"/>
  <c r="C119"/>
  <c r="F119" s="1"/>
  <c r="U119" s="1"/>
  <c r="C114"/>
  <c r="F114" s="1"/>
  <c r="U114" s="1"/>
  <c r="C110"/>
  <c r="F110" s="1"/>
  <c r="U110" s="1"/>
  <c r="C105"/>
  <c r="C99"/>
  <c r="F99" s="1"/>
  <c r="U99" s="1"/>
  <c r="C95"/>
  <c r="F95" s="1"/>
  <c r="U95" s="1"/>
  <c r="C106"/>
  <c r="F106" s="1"/>
  <c r="U106" s="1"/>
  <c r="T70"/>
  <c r="G113" i="1"/>
  <c r="H113"/>
  <c r="I113"/>
  <c r="J113"/>
  <c r="L105"/>
  <c r="M105"/>
  <c r="L89"/>
  <c r="M89"/>
  <c r="L85"/>
  <c r="M85"/>
  <c r="L79"/>
  <c r="M79"/>
  <c r="L64"/>
  <c r="M64"/>
  <c r="L53"/>
  <c r="M53"/>
  <c r="L41"/>
  <c r="M41"/>
  <c r="L29"/>
  <c r="M29"/>
  <c r="L25"/>
  <c r="M25"/>
  <c r="L14"/>
  <c r="M14"/>
  <c r="K105"/>
  <c r="K89"/>
  <c r="K85"/>
  <c r="K79"/>
  <c r="K64"/>
  <c r="K53"/>
  <c r="K41"/>
  <c r="K29"/>
  <c r="K25"/>
  <c r="K14"/>
  <c r="E8" i="8"/>
  <c r="U2" i="4"/>
  <c r="H84" i="8"/>
  <c r="G84"/>
  <c r="F84"/>
  <c r="E84"/>
  <c r="D84"/>
  <c r="C84"/>
  <c r="H83"/>
  <c r="G83"/>
  <c r="F83"/>
  <c r="E83"/>
  <c r="D83"/>
  <c r="C83"/>
  <c r="H82"/>
  <c r="G82"/>
  <c r="F82"/>
  <c r="E82"/>
  <c r="D82"/>
  <c r="C82"/>
  <c r="X76"/>
  <c r="W76"/>
  <c r="U76"/>
  <c r="H70"/>
  <c r="G70"/>
  <c r="G76" s="1"/>
  <c r="F70"/>
  <c r="E70"/>
  <c r="D70"/>
  <c r="C70"/>
  <c r="Q69"/>
  <c r="P69"/>
  <c r="O69"/>
  <c r="N69"/>
  <c r="M69"/>
  <c r="L69"/>
  <c r="K69"/>
  <c r="J69"/>
  <c r="I69"/>
  <c r="I84" s="1"/>
  <c r="Q68"/>
  <c r="P68"/>
  <c r="P83" s="1"/>
  <c r="O68"/>
  <c r="N68"/>
  <c r="N83" s="1"/>
  <c r="M68"/>
  <c r="L68"/>
  <c r="L83" s="1"/>
  <c r="K68"/>
  <c r="J68"/>
  <c r="J83" s="1"/>
  <c r="I68"/>
  <c r="Q67"/>
  <c r="P67"/>
  <c r="O67"/>
  <c r="N67"/>
  <c r="M67"/>
  <c r="M82" s="1"/>
  <c r="L67"/>
  <c r="K67"/>
  <c r="J67"/>
  <c r="I67"/>
  <c r="Z61"/>
  <c r="T76" s="1"/>
  <c r="Y61"/>
  <c r="S76" s="1"/>
  <c r="X61"/>
  <c r="W61"/>
  <c r="U61"/>
  <c r="T61"/>
  <c r="Q61"/>
  <c r="P61"/>
  <c r="O61"/>
  <c r="N61"/>
  <c r="M61"/>
  <c r="L61"/>
  <c r="K61"/>
  <c r="J61"/>
  <c r="H61"/>
  <c r="G61"/>
  <c r="F61"/>
  <c r="E61"/>
  <c r="D61"/>
  <c r="C61"/>
  <c r="AA60"/>
  <c r="AB60" s="1"/>
  <c r="V60"/>
  <c r="R60"/>
  <c r="I60"/>
  <c r="AA59"/>
  <c r="AB59" s="1"/>
  <c r="V59"/>
  <c r="R59"/>
  <c r="I59"/>
  <c r="AA58"/>
  <c r="V58"/>
  <c r="R58"/>
  <c r="I58"/>
  <c r="S52"/>
  <c r="R52"/>
  <c r="Q52"/>
  <c r="P52"/>
  <c r="O52"/>
  <c r="N52"/>
  <c r="L52"/>
  <c r="K52"/>
  <c r="J52"/>
  <c r="I52"/>
  <c r="H52"/>
  <c r="G52"/>
  <c r="E52"/>
  <c r="D52"/>
  <c r="T51"/>
  <c r="M51"/>
  <c r="F51"/>
  <c r="T50"/>
  <c r="M50"/>
  <c r="F50"/>
  <c r="T49"/>
  <c r="M49"/>
  <c r="F49"/>
  <c r="T47"/>
  <c r="M47"/>
  <c r="F47"/>
  <c r="T46"/>
  <c r="M46"/>
  <c r="F46"/>
  <c r="T45"/>
  <c r="M45"/>
  <c r="F45"/>
  <c r="T44"/>
  <c r="M44"/>
  <c r="F44"/>
  <c r="L43"/>
  <c r="E43"/>
  <c r="D43"/>
  <c r="C43"/>
  <c r="M42"/>
  <c r="F42"/>
  <c r="M41"/>
  <c r="F41"/>
  <c r="M40"/>
  <c r="F40"/>
  <c r="M39"/>
  <c r="F39"/>
  <c r="M38"/>
  <c r="F38"/>
  <c r="M37"/>
  <c r="F37"/>
  <c r="M36"/>
  <c r="F36"/>
  <c r="M35"/>
  <c r="F35"/>
  <c r="L34"/>
  <c r="K34"/>
  <c r="J34"/>
  <c r="I34"/>
  <c r="H34"/>
  <c r="G34"/>
  <c r="E34"/>
  <c r="D34"/>
  <c r="C34"/>
  <c r="F33"/>
  <c r="U33" s="1"/>
  <c r="F32"/>
  <c r="U32" s="1"/>
  <c r="F31"/>
  <c r="U31" s="1"/>
  <c r="S30"/>
  <c r="R30"/>
  <c r="Q30"/>
  <c r="P30"/>
  <c r="O30"/>
  <c r="N30"/>
  <c r="L30"/>
  <c r="K30"/>
  <c r="J30"/>
  <c r="I30"/>
  <c r="H30"/>
  <c r="G30"/>
  <c r="E30"/>
  <c r="D30"/>
  <c r="C30"/>
  <c r="F29"/>
  <c r="F28"/>
  <c r="U28" s="1"/>
  <c r="S27"/>
  <c r="R27"/>
  <c r="Q27"/>
  <c r="P27"/>
  <c r="O27"/>
  <c r="N27"/>
  <c r="L27"/>
  <c r="K27"/>
  <c r="J27"/>
  <c r="I27"/>
  <c r="H27"/>
  <c r="G27"/>
  <c r="E27"/>
  <c r="D27"/>
  <c r="C27"/>
  <c r="F26"/>
  <c r="F25"/>
  <c r="F24"/>
  <c r="F23"/>
  <c r="F22"/>
  <c r="F21"/>
  <c r="F20"/>
  <c r="T19"/>
  <c r="F19"/>
  <c r="T18"/>
  <c r="M18"/>
  <c r="F18"/>
  <c r="S17"/>
  <c r="R17"/>
  <c r="Q17"/>
  <c r="P17"/>
  <c r="O17"/>
  <c r="N17"/>
  <c r="L17"/>
  <c r="K17"/>
  <c r="J17"/>
  <c r="I17"/>
  <c r="H17"/>
  <c r="G17"/>
  <c r="G48" s="1"/>
  <c r="E17"/>
  <c r="D17"/>
  <c r="C17"/>
  <c r="T50" i="4"/>
  <c r="T51"/>
  <c r="M51"/>
  <c r="M50"/>
  <c r="F51"/>
  <c r="F50"/>
  <c r="J2" i="8"/>
  <c r="M7" i="3"/>
  <c r="G2" i="6"/>
  <c r="A6" i="2"/>
  <c r="A37" s="1"/>
  <c r="K7" i="3" s="1"/>
  <c r="E4" i="6"/>
  <c r="F4"/>
  <c r="G4"/>
  <c r="H4"/>
  <c r="I4"/>
  <c r="J4"/>
  <c r="K4"/>
  <c r="L4"/>
  <c r="M4"/>
  <c r="N4"/>
  <c r="D4"/>
  <c r="C76" i="8" l="1"/>
  <c r="F109" i="9"/>
  <c r="U109" s="1"/>
  <c r="C108"/>
  <c r="F108" s="1"/>
  <c r="U108" s="1"/>
  <c r="F118"/>
  <c r="U118" s="1"/>
  <c r="C117"/>
  <c r="F117" s="1"/>
  <c r="U117" s="1"/>
  <c r="F105"/>
  <c r="U105" s="1"/>
  <c r="C104"/>
  <c r="F104" s="1"/>
  <c r="U104" s="1"/>
  <c r="F102"/>
  <c r="U102" s="1"/>
  <c r="C101"/>
  <c r="F101" s="1"/>
  <c r="U101" s="1"/>
  <c r="C91"/>
  <c r="L113" i="1"/>
  <c r="M113"/>
  <c r="K113"/>
  <c r="I82" i="8"/>
  <c r="J48"/>
  <c r="F76" s="1"/>
  <c r="A88" i="2"/>
  <c r="A86"/>
  <c r="A89"/>
  <c r="A87"/>
  <c r="U25" i="8"/>
  <c r="U36"/>
  <c r="S48"/>
  <c r="U19"/>
  <c r="U50"/>
  <c r="U51" i="4"/>
  <c r="T52" i="8"/>
  <c r="U21"/>
  <c r="U50" i="4"/>
  <c r="U23" i="8"/>
  <c r="U47"/>
  <c r="S58"/>
  <c r="U42"/>
  <c r="K48"/>
  <c r="U45"/>
  <c r="E48"/>
  <c r="E120" s="1"/>
  <c r="A39" i="2"/>
  <c r="F27" i="8"/>
  <c r="V61"/>
  <c r="F52"/>
  <c r="U24"/>
  <c r="U26"/>
  <c r="T27"/>
  <c r="T30"/>
  <c r="U40"/>
  <c r="M17"/>
  <c r="N48"/>
  <c r="R48"/>
  <c r="I48"/>
  <c r="E76" s="1"/>
  <c r="U39"/>
  <c r="U41"/>
  <c r="S60"/>
  <c r="W130" s="1"/>
  <c r="X137" s="1"/>
  <c r="O70"/>
  <c r="M27"/>
  <c r="U38"/>
  <c r="U44"/>
  <c r="U46"/>
  <c r="U18"/>
  <c r="F30"/>
  <c r="F34"/>
  <c r="Q48"/>
  <c r="O48"/>
  <c r="U49"/>
  <c r="R61"/>
  <c r="L70"/>
  <c r="L82"/>
  <c r="V76"/>
  <c r="AB58"/>
  <c r="AB61" s="1"/>
  <c r="AA61"/>
  <c r="M34"/>
  <c r="M30"/>
  <c r="H48"/>
  <c r="D76" s="1"/>
  <c r="U22"/>
  <c r="M43"/>
  <c r="P70"/>
  <c r="P76" s="1"/>
  <c r="P82"/>
  <c r="K83"/>
  <c r="O83"/>
  <c r="J82"/>
  <c r="J70"/>
  <c r="N82"/>
  <c r="N70"/>
  <c r="I83"/>
  <c r="I70"/>
  <c r="M83"/>
  <c r="M70"/>
  <c r="Q70"/>
  <c r="Q76" s="1"/>
  <c r="J84"/>
  <c r="N84"/>
  <c r="D48"/>
  <c r="T43"/>
  <c r="F17"/>
  <c r="L48"/>
  <c r="H76" s="1"/>
  <c r="P48"/>
  <c r="U37"/>
  <c r="M52"/>
  <c r="I61"/>
  <c r="R67"/>
  <c r="S67" s="1"/>
  <c r="U20"/>
  <c r="T34"/>
  <c r="U35"/>
  <c r="F43"/>
  <c r="C48"/>
  <c r="U51"/>
  <c r="S59"/>
  <c r="R69"/>
  <c r="K70"/>
  <c r="R68"/>
  <c r="K82"/>
  <c r="O82"/>
  <c r="M84"/>
  <c r="L84"/>
  <c r="P84"/>
  <c r="T17"/>
  <c r="K84"/>
  <c r="O84"/>
  <c r="A209" i="2"/>
  <c r="A205"/>
  <c r="A201"/>
  <c r="A197"/>
  <c r="A193"/>
  <c r="A189"/>
  <c r="A185"/>
  <c r="A181"/>
  <c r="A177"/>
  <c r="A173"/>
  <c r="A169"/>
  <c r="A165"/>
  <c r="A161"/>
  <c r="A157"/>
  <c r="A153"/>
  <c r="A149"/>
  <c r="W125" i="8" s="1"/>
  <c r="A145" i="2"/>
  <c r="A141"/>
  <c r="A137"/>
  <c r="AD55" i="8" s="1"/>
  <c r="A133" i="2"/>
  <c r="Y56" i="8" s="1"/>
  <c r="A129" i="2"/>
  <c r="W55" i="8" s="1"/>
  <c r="A125" i="2"/>
  <c r="A121"/>
  <c r="C55" i="8" s="1"/>
  <c r="A117" i="2"/>
  <c r="A113"/>
  <c r="A109"/>
  <c r="A105"/>
  <c r="A101"/>
  <c r="A97"/>
  <c r="A93"/>
  <c r="A85"/>
  <c r="B52" i="1" s="1"/>
  <c r="A81" i="2"/>
  <c r="A77"/>
  <c r="A70"/>
  <c r="A66"/>
  <c r="A62"/>
  <c r="A58"/>
  <c r="A54"/>
  <c r="B12" i="8" s="1"/>
  <c r="A51" i="2"/>
  <c r="A47"/>
  <c r="A43"/>
  <c r="A38"/>
  <c r="A33"/>
  <c r="A29"/>
  <c r="A25"/>
  <c r="A21"/>
  <c r="A17"/>
  <c r="A13"/>
  <c r="B10" i="8" s="1"/>
  <c r="A9" i="2"/>
  <c r="A4" i="6" s="1"/>
  <c r="A210" i="2"/>
  <c r="A206"/>
  <c r="A202"/>
  <c r="A198"/>
  <c r="A194"/>
  <c r="A190"/>
  <c r="A186"/>
  <c r="A182"/>
  <c r="A178"/>
  <c r="A174"/>
  <c r="A170"/>
  <c r="A166"/>
  <c r="A162"/>
  <c r="A158"/>
  <c r="A154"/>
  <c r="A150"/>
  <c r="AA134" i="8" s="1"/>
  <c r="A146" i="2"/>
  <c r="B133" i="8" s="1"/>
  <c r="A142" i="2"/>
  <c r="A138"/>
  <c r="T55" i="8" s="1"/>
  <c r="A134" i="2"/>
  <c r="Y57" i="8" s="1"/>
  <c r="A130" i="2"/>
  <c r="W56" i="8" s="1"/>
  <c r="A126" i="2"/>
  <c r="B63" i="8" s="1"/>
  <c r="A122" i="2"/>
  <c r="A118"/>
  <c r="A114"/>
  <c r="A110"/>
  <c r="A106"/>
  <c r="J56" i="8" s="1"/>
  <c r="A102" i="2"/>
  <c r="A98"/>
  <c r="A94"/>
  <c r="A90"/>
  <c r="B49" i="8" s="1"/>
  <c r="A82" i="2"/>
  <c r="A78"/>
  <c r="A74"/>
  <c r="A71"/>
  <c r="A67"/>
  <c r="A63"/>
  <c r="A59"/>
  <c r="A55"/>
  <c r="B13" i="8" s="1"/>
  <c r="A52" i="2"/>
  <c r="B8" i="8" s="1"/>
  <c r="A48" i="2"/>
  <c r="A44"/>
  <c r="A40"/>
  <c r="A34"/>
  <c r="A30"/>
  <c r="A26"/>
  <c r="A22"/>
  <c r="S78" i="8" s="1"/>
  <c r="A18" i="2"/>
  <c r="A14"/>
  <c r="A10"/>
  <c r="A211"/>
  <c r="B142" i="4" s="1"/>
  <c r="A207" i="2"/>
  <c r="A203"/>
  <c r="A199"/>
  <c r="A195"/>
  <c r="A191"/>
  <c r="A187"/>
  <c r="A183"/>
  <c r="A179"/>
  <c r="A175"/>
  <c r="A171"/>
  <c r="A167"/>
  <c r="A163"/>
  <c r="A159"/>
  <c r="A155"/>
  <c r="A151"/>
  <c r="AB134" i="8" s="1"/>
  <c r="A147" i="2"/>
  <c r="B124" i="8" s="1"/>
  <c r="A143" i="2"/>
  <c r="B72" i="8" s="1"/>
  <c r="A139" i="2"/>
  <c r="T56" i="8" s="1"/>
  <c r="A135" i="2"/>
  <c r="Z57" i="8" s="1"/>
  <c r="A131" i="2"/>
  <c r="W57" i="8" s="1"/>
  <c r="A127" i="2"/>
  <c r="T64" i="8" s="1"/>
  <c r="A123" i="2"/>
  <c r="A119"/>
  <c r="B54" i="8" s="1"/>
  <c r="A115" i="2"/>
  <c r="A111"/>
  <c r="A107"/>
  <c r="A103"/>
  <c r="A99"/>
  <c r="A95"/>
  <c r="A91"/>
  <c r="B50" i="8" s="1"/>
  <c r="A83" i="2"/>
  <c r="A79"/>
  <c r="A75"/>
  <c r="A72"/>
  <c r="A68"/>
  <c r="A64"/>
  <c r="A60"/>
  <c r="A56"/>
  <c r="A53"/>
  <c r="A49"/>
  <c r="A45"/>
  <c r="A41"/>
  <c r="A35"/>
  <c r="A31"/>
  <c r="A27"/>
  <c r="A23"/>
  <c r="A19"/>
  <c r="W124" i="8" s="1"/>
  <c r="A15" i="2"/>
  <c r="A11"/>
  <c r="A212"/>
  <c r="A208"/>
  <c r="A204"/>
  <c r="A200"/>
  <c r="A196"/>
  <c r="A192"/>
  <c r="A188"/>
  <c r="A184"/>
  <c r="A180"/>
  <c r="A176"/>
  <c r="A172"/>
  <c r="A168"/>
  <c r="A164"/>
  <c r="A160"/>
  <c r="A156"/>
  <c r="A152"/>
  <c r="B86" i="8" s="1"/>
  <c r="A148" i="2"/>
  <c r="B87" i="8" s="1"/>
  <c r="A144" i="2"/>
  <c r="A140"/>
  <c r="U56" i="8" s="1"/>
  <c r="A136" i="2"/>
  <c r="A132"/>
  <c r="X57" i="8" s="1"/>
  <c r="A128" i="2"/>
  <c r="B78" i="8" s="1"/>
  <c r="A124" i="2"/>
  <c r="A120"/>
  <c r="A116"/>
  <c r="A112"/>
  <c r="A108"/>
  <c r="A104"/>
  <c r="A100"/>
  <c r="A96"/>
  <c r="A92"/>
  <c r="B51" i="8" s="1"/>
  <c r="A84" i="2"/>
  <c r="A80"/>
  <c r="A76"/>
  <c r="B40" i="1" s="1"/>
  <c r="A73" i="2"/>
  <c r="A69"/>
  <c r="A65"/>
  <c r="A61"/>
  <c r="A57"/>
  <c r="A50"/>
  <c r="B7" i="8" s="1"/>
  <c r="A46" i="2"/>
  <c r="A42"/>
  <c r="A36"/>
  <c r="A32"/>
  <c r="A28"/>
  <c r="A24"/>
  <c r="A20"/>
  <c r="A16"/>
  <c r="A12"/>
  <c r="A8"/>
  <c r="E2" i="1"/>
  <c r="J2" i="4"/>
  <c r="F91" i="9" l="1"/>
  <c r="U91" s="1"/>
  <c r="C122"/>
  <c r="F122" s="1"/>
  <c r="U122" s="1"/>
  <c r="O76" i="8"/>
  <c r="I76"/>
  <c r="M48"/>
  <c r="S6"/>
  <c r="P5" i="3"/>
  <c r="K76" i="8"/>
  <c r="E110"/>
  <c r="E95"/>
  <c r="E114"/>
  <c r="E105"/>
  <c r="E99"/>
  <c r="E119"/>
  <c r="U17"/>
  <c r="T2"/>
  <c r="T2" i="4"/>
  <c r="L76" i="8"/>
  <c r="AC60"/>
  <c r="AD60" s="1"/>
  <c r="AC58"/>
  <c r="T67" s="1"/>
  <c r="S61"/>
  <c r="M76"/>
  <c r="U34"/>
  <c r="B116"/>
  <c r="B42"/>
  <c r="V136"/>
  <c r="R136"/>
  <c r="R127"/>
  <c r="F90"/>
  <c r="I81"/>
  <c r="R66"/>
  <c r="I57"/>
  <c r="AB56"/>
  <c r="V56"/>
  <c r="F16"/>
  <c r="R81"/>
  <c r="R57"/>
  <c r="S56"/>
  <c r="I127"/>
  <c r="M90"/>
  <c r="R75"/>
  <c r="T16"/>
  <c r="I136"/>
  <c r="V75"/>
  <c r="M16"/>
  <c r="T90"/>
  <c r="I75"/>
  <c r="I66"/>
  <c r="B30"/>
  <c r="B104"/>
  <c r="G75"/>
  <c r="G136"/>
  <c r="G127"/>
  <c r="K90"/>
  <c r="G66"/>
  <c r="K16"/>
  <c r="G57"/>
  <c r="G81"/>
  <c r="B91"/>
  <c r="B17"/>
  <c r="B127"/>
  <c r="B73"/>
  <c r="B66"/>
  <c r="B81"/>
  <c r="B57"/>
  <c r="U125"/>
  <c r="B134"/>
  <c r="B20"/>
  <c r="B94"/>
  <c r="C88"/>
  <c r="C14"/>
  <c r="B84"/>
  <c r="B69"/>
  <c r="U130"/>
  <c r="X135"/>
  <c r="B60"/>
  <c r="B130"/>
  <c r="X74"/>
  <c r="B97"/>
  <c r="B23"/>
  <c r="D16"/>
  <c r="D90"/>
  <c r="N136"/>
  <c r="N127"/>
  <c r="R90"/>
  <c r="N66"/>
  <c r="R16"/>
  <c r="N81"/>
  <c r="N57"/>
  <c r="N75"/>
  <c r="S75"/>
  <c r="S136"/>
  <c r="B26"/>
  <c r="B100"/>
  <c r="C75"/>
  <c r="C136"/>
  <c r="C127"/>
  <c r="G90"/>
  <c r="C66"/>
  <c r="G16"/>
  <c r="C57"/>
  <c r="C81"/>
  <c r="B29"/>
  <c r="B103"/>
  <c r="F136"/>
  <c r="F127"/>
  <c r="J90"/>
  <c r="F66"/>
  <c r="J16"/>
  <c r="F81"/>
  <c r="F57"/>
  <c r="F75"/>
  <c r="B90"/>
  <c r="B16"/>
  <c r="N89"/>
  <c r="N15"/>
  <c r="B34"/>
  <c r="B108"/>
  <c r="J136"/>
  <c r="J127"/>
  <c r="N90"/>
  <c r="J66"/>
  <c r="N16"/>
  <c r="J81"/>
  <c r="J57"/>
  <c r="J75"/>
  <c r="B1" i="6"/>
  <c r="B1" i="7"/>
  <c r="B22" i="8"/>
  <c r="B96"/>
  <c r="B37"/>
  <c r="B111"/>
  <c r="C90"/>
  <c r="C16"/>
  <c r="M81"/>
  <c r="M57"/>
  <c r="Q16"/>
  <c r="M127"/>
  <c r="M75"/>
  <c r="M66"/>
  <c r="Q90"/>
  <c r="M136"/>
  <c r="B25"/>
  <c r="B99"/>
  <c r="B40"/>
  <c r="B114"/>
  <c r="C126"/>
  <c r="G89"/>
  <c r="C65"/>
  <c r="G15"/>
  <c r="C80"/>
  <c r="C74"/>
  <c r="C56"/>
  <c r="C135"/>
  <c r="P75"/>
  <c r="P136"/>
  <c r="P127"/>
  <c r="P57"/>
  <c r="P81"/>
  <c r="P66"/>
  <c r="AD54"/>
  <c r="T63"/>
  <c r="U13"/>
  <c r="Y72"/>
  <c r="B102"/>
  <c r="B28"/>
  <c r="B117"/>
  <c r="B43"/>
  <c r="E81"/>
  <c r="E57"/>
  <c r="I16"/>
  <c r="E136"/>
  <c r="E75"/>
  <c r="E66"/>
  <c r="I90"/>
  <c r="E127"/>
  <c r="B122"/>
  <c r="B48"/>
  <c r="U52"/>
  <c r="E94"/>
  <c r="E103"/>
  <c r="E113"/>
  <c r="E93"/>
  <c r="E97"/>
  <c r="E102"/>
  <c r="E101" s="1"/>
  <c r="E107"/>
  <c r="E112"/>
  <c r="E116"/>
  <c r="E121"/>
  <c r="B101"/>
  <c r="B27"/>
  <c r="D75"/>
  <c r="D136"/>
  <c r="D127"/>
  <c r="D81"/>
  <c r="D66"/>
  <c r="H90"/>
  <c r="D57"/>
  <c r="H16"/>
  <c r="B14"/>
  <c r="B88"/>
  <c r="B45"/>
  <c r="B119"/>
  <c r="B32"/>
  <c r="B106"/>
  <c r="B35"/>
  <c r="B109"/>
  <c r="K75"/>
  <c r="K136"/>
  <c r="K127"/>
  <c r="O90"/>
  <c r="K66"/>
  <c r="O16"/>
  <c r="K57"/>
  <c r="K81"/>
  <c r="B112"/>
  <c r="B38"/>
  <c r="B41"/>
  <c r="B115"/>
  <c r="Q81"/>
  <c r="Q57"/>
  <c r="Q136"/>
  <c r="Q127"/>
  <c r="Q75"/>
  <c r="Q66"/>
  <c r="B118"/>
  <c r="B44"/>
  <c r="Y135"/>
  <c r="S80"/>
  <c r="AC55"/>
  <c r="Y74"/>
  <c r="B70"/>
  <c r="U15"/>
  <c r="B131"/>
  <c r="B52"/>
  <c r="B137"/>
  <c r="S126"/>
  <c r="U89"/>
  <c r="B76"/>
  <c r="S65"/>
  <c r="B61"/>
  <c r="B121"/>
  <c r="B47"/>
  <c r="B93"/>
  <c r="B19"/>
  <c r="B59"/>
  <c r="B129"/>
  <c r="B83"/>
  <c r="W74"/>
  <c r="W135"/>
  <c r="U129"/>
  <c r="B68"/>
  <c r="B31"/>
  <c r="B105"/>
  <c r="B46"/>
  <c r="B120"/>
  <c r="H75"/>
  <c r="H136"/>
  <c r="H127"/>
  <c r="H57"/>
  <c r="L16"/>
  <c r="H81"/>
  <c r="H66"/>
  <c r="L90"/>
  <c r="B79"/>
  <c r="B125"/>
  <c r="B55"/>
  <c r="B64"/>
  <c r="W75"/>
  <c r="W136"/>
  <c r="X75"/>
  <c r="X136"/>
  <c r="U136"/>
  <c r="U75"/>
  <c r="AA56"/>
  <c r="B92"/>
  <c r="B18"/>
  <c r="B107"/>
  <c r="B33"/>
  <c r="J135"/>
  <c r="J126"/>
  <c r="J80"/>
  <c r="J74"/>
  <c r="J65"/>
  <c r="U128"/>
  <c r="S74"/>
  <c r="S135"/>
  <c r="B128"/>
  <c r="B67"/>
  <c r="B58"/>
  <c r="B82"/>
  <c r="B21"/>
  <c r="B95"/>
  <c r="B36"/>
  <c r="B110"/>
  <c r="C89"/>
  <c r="C15"/>
  <c r="L75"/>
  <c r="L136"/>
  <c r="L127"/>
  <c r="L81"/>
  <c r="L66"/>
  <c r="P90"/>
  <c r="L57"/>
  <c r="P16"/>
  <c r="C134"/>
  <c r="C79"/>
  <c r="C73"/>
  <c r="C125"/>
  <c r="C64"/>
  <c r="Y133"/>
  <c r="U87"/>
  <c r="AB133"/>
  <c r="S124"/>
  <c r="B24"/>
  <c r="B98"/>
  <c r="B113"/>
  <c r="B39"/>
  <c r="E90"/>
  <c r="E16"/>
  <c r="O75"/>
  <c r="O136"/>
  <c r="O127"/>
  <c r="S90"/>
  <c r="O66"/>
  <c r="S16"/>
  <c r="O57"/>
  <c r="O81"/>
  <c r="T136"/>
  <c r="T75"/>
  <c r="E98"/>
  <c r="E109"/>
  <c r="E118"/>
  <c r="E92"/>
  <c r="E96"/>
  <c r="E100"/>
  <c r="E106"/>
  <c r="E111"/>
  <c r="E115"/>
  <c r="U27"/>
  <c r="N76"/>
  <c r="J76"/>
  <c r="U30"/>
  <c r="U43"/>
  <c r="S69"/>
  <c r="R84"/>
  <c r="W129"/>
  <c r="W137" s="1"/>
  <c r="AC59"/>
  <c r="AD59" s="1"/>
  <c r="S82"/>
  <c r="R83"/>
  <c r="S68"/>
  <c r="F48"/>
  <c r="D121"/>
  <c r="D120"/>
  <c r="D119"/>
  <c r="D118"/>
  <c r="D116"/>
  <c r="D115"/>
  <c r="D114"/>
  <c r="D113"/>
  <c r="D112"/>
  <c r="D111"/>
  <c r="D110"/>
  <c r="D109"/>
  <c r="D107"/>
  <c r="D106"/>
  <c r="D105"/>
  <c r="D103"/>
  <c r="D102"/>
  <c r="D100"/>
  <c r="D99"/>
  <c r="D98"/>
  <c r="D97"/>
  <c r="D96"/>
  <c r="D95"/>
  <c r="D94"/>
  <c r="D93"/>
  <c r="D92"/>
  <c r="R82"/>
  <c r="R70"/>
  <c r="T48"/>
  <c r="S78" i="4"/>
  <c r="B7"/>
  <c r="B12"/>
  <c r="AA60"/>
  <c r="AA59"/>
  <c r="X76"/>
  <c r="W76"/>
  <c r="AD58" i="8" l="1"/>
  <c r="AD61" s="1"/>
  <c r="E104"/>
  <c r="E108"/>
  <c r="E91"/>
  <c r="E117"/>
  <c r="R76"/>
  <c r="Y76" s="1"/>
  <c r="D108"/>
  <c r="D117"/>
  <c r="T68"/>
  <c r="S83"/>
  <c r="T69"/>
  <c r="S84"/>
  <c r="D101"/>
  <c r="AC61"/>
  <c r="D104"/>
  <c r="D91"/>
  <c r="U48"/>
  <c r="S70"/>
  <c r="E122" l="1"/>
  <c r="D122"/>
  <c r="T70"/>
  <c r="D121" i="4"/>
  <c r="D116"/>
  <c r="D112"/>
  <c r="D107"/>
  <c r="D102"/>
  <c r="D97"/>
  <c r="D93"/>
  <c r="D114"/>
  <c r="D105"/>
  <c r="D95"/>
  <c r="D118"/>
  <c r="D113"/>
  <c r="D109"/>
  <c r="D103"/>
  <c r="D98"/>
  <c r="D94"/>
  <c r="D92"/>
  <c r="D120"/>
  <c r="D115"/>
  <c r="D111"/>
  <c r="D106"/>
  <c r="D100"/>
  <c r="D96"/>
  <c r="D119"/>
  <c r="D110"/>
  <c r="D99"/>
  <c r="E118"/>
  <c r="E113"/>
  <c r="E109"/>
  <c r="E103"/>
  <c r="E98"/>
  <c r="E94"/>
  <c r="E92"/>
  <c r="E121"/>
  <c r="E111"/>
  <c r="E100"/>
  <c r="E119"/>
  <c r="E114"/>
  <c r="E110"/>
  <c r="E105"/>
  <c r="E99"/>
  <c r="E95"/>
  <c r="E116"/>
  <c r="E112"/>
  <c r="E107"/>
  <c r="E102"/>
  <c r="E97"/>
  <c r="E93"/>
  <c r="E120"/>
  <c r="E115"/>
  <c r="E106"/>
  <c r="E96"/>
  <c r="D52" l="1"/>
  <c r="E52"/>
  <c r="K52"/>
  <c r="L52"/>
  <c r="O52"/>
  <c r="P52"/>
  <c r="S52"/>
  <c r="K67"/>
  <c r="L67"/>
  <c r="M67"/>
  <c r="N67"/>
  <c r="O67"/>
  <c r="P67"/>
  <c r="Q67"/>
  <c r="K68"/>
  <c r="L68"/>
  <c r="M68"/>
  <c r="N68"/>
  <c r="O68"/>
  <c r="P68"/>
  <c r="Q68"/>
  <c r="K69"/>
  <c r="L69"/>
  <c r="M69"/>
  <c r="N69"/>
  <c r="O69"/>
  <c r="P69"/>
  <c r="Q69"/>
  <c r="J68"/>
  <c r="J69"/>
  <c r="J67"/>
  <c r="R52" l="1"/>
  <c r="F61"/>
  <c r="V58"/>
  <c r="Y61"/>
  <c r="S76" s="1"/>
  <c r="H61"/>
  <c r="V59"/>
  <c r="Z61"/>
  <c r="T76" s="1"/>
  <c r="F82"/>
  <c r="J82"/>
  <c r="L82"/>
  <c r="O82"/>
  <c r="C83"/>
  <c r="D83"/>
  <c r="F83"/>
  <c r="G70"/>
  <c r="G76" s="1"/>
  <c r="K83"/>
  <c r="L83"/>
  <c r="P83"/>
  <c r="D84"/>
  <c r="E84"/>
  <c r="H84"/>
  <c r="J84"/>
  <c r="K84"/>
  <c r="L84"/>
  <c r="N84"/>
  <c r="O84"/>
  <c r="P84"/>
  <c r="C70"/>
  <c r="C76" s="1"/>
  <c r="Q70"/>
  <c r="Q76" s="1"/>
  <c r="G82"/>
  <c r="K82"/>
  <c r="E83"/>
  <c r="G83"/>
  <c r="H83"/>
  <c r="J83"/>
  <c r="M83"/>
  <c r="N83"/>
  <c r="C84"/>
  <c r="F84"/>
  <c r="G84"/>
  <c r="M84"/>
  <c r="AA58" l="1"/>
  <c r="U76"/>
  <c r="C52"/>
  <c r="F52" s="1"/>
  <c r="N70"/>
  <c r="N76" s="1"/>
  <c r="J70"/>
  <c r="J76" s="1"/>
  <c r="G61"/>
  <c r="X61"/>
  <c r="U61"/>
  <c r="N82"/>
  <c r="T61"/>
  <c r="N61"/>
  <c r="J61"/>
  <c r="I58"/>
  <c r="C61"/>
  <c r="O70"/>
  <c r="O76" s="1"/>
  <c r="M70"/>
  <c r="M76" s="1"/>
  <c r="I59"/>
  <c r="F70"/>
  <c r="F76" s="1"/>
  <c r="V60"/>
  <c r="V61" s="1"/>
  <c r="Q61"/>
  <c r="M61"/>
  <c r="E61"/>
  <c r="H70"/>
  <c r="H76" s="1"/>
  <c r="K70"/>
  <c r="K76" s="1"/>
  <c r="I68"/>
  <c r="E70"/>
  <c r="E76" s="1"/>
  <c r="O83"/>
  <c r="R68"/>
  <c r="R83" s="1"/>
  <c r="P70"/>
  <c r="P76" s="1"/>
  <c r="O61"/>
  <c r="R60"/>
  <c r="P61"/>
  <c r="R59"/>
  <c r="P82"/>
  <c r="H82"/>
  <c r="R69"/>
  <c r="R84" s="1"/>
  <c r="I69"/>
  <c r="R67"/>
  <c r="I67"/>
  <c r="M82"/>
  <c r="E82"/>
  <c r="L70"/>
  <c r="L76" s="1"/>
  <c r="D70"/>
  <c r="D76" s="1"/>
  <c r="L61"/>
  <c r="D61"/>
  <c r="I60"/>
  <c r="W61"/>
  <c r="K61"/>
  <c r="R58"/>
  <c r="A10" i="7"/>
  <c r="A6" i="6"/>
  <c r="I2" i="8"/>
  <c r="B17" i="6"/>
  <c r="B16"/>
  <c r="B15"/>
  <c r="B14"/>
  <c r="B13"/>
  <c r="B12"/>
  <c r="B11"/>
  <c r="A11"/>
  <c r="T9" i="7"/>
  <c r="B78" i="4" l="1"/>
  <c r="B28" i="1"/>
  <c r="B50" i="4"/>
  <c r="W57"/>
  <c r="B72"/>
  <c r="AB134"/>
  <c r="B25" i="1"/>
  <c r="O6" i="7"/>
  <c r="C55" i="4"/>
  <c r="W55"/>
  <c r="Y56"/>
  <c r="AD55"/>
  <c r="W125"/>
  <c r="G8" i="6"/>
  <c r="T4" i="7" s="1"/>
  <c r="B24" i="1"/>
  <c r="B51" i="4"/>
  <c r="X57"/>
  <c r="U56"/>
  <c r="B87"/>
  <c r="F8" i="6"/>
  <c r="B54" i="4"/>
  <c r="T64"/>
  <c r="Z57"/>
  <c r="T56"/>
  <c r="B124"/>
  <c r="B13"/>
  <c r="B13" i="1"/>
  <c r="B26"/>
  <c r="B49" i="4"/>
  <c r="J56"/>
  <c r="P6" i="7"/>
  <c r="B63" i="4"/>
  <c r="W56"/>
  <c r="Y57"/>
  <c r="T55"/>
  <c r="B133"/>
  <c r="AA134"/>
  <c r="A7" i="6"/>
  <c r="B10" i="4"/>
  <c r="F2" i="6"/>
  <c r="D2" i="1"/>
  <c r="I2" i="4"/>
  <c r="F7" i="6"/>
  <c r="C10" i="8" s="1"/>
  <c r="W124" i="4"/>
  <c r="A5" i="6"/>
  <c r="A4" i="7"/>
  <c r="B92" i="4"/>
  <c r="B18"/>
  <c r="B100"/>
  <c r="B26"/>
  <c r="B107"/>
  <c r="B33"/>
  <c r="B115"/>
  <c r="B41"/>
  <c r="C136"/>
  <c r="G90"/>
  <c r="C127"/>
  <c r="C57"/>
  <c r="C75"/>
  <c r="G16"/>
  <c r="C66"/>
  <c r="C81"/>
  <c r="J135"/>
  <c r="J126"/>
  <c r="J65"/>
  <c r="J80"/>
  <c r="J74"/>
  <c r="S124"/>
  <c r="AB133"/>
  <c r="Y133"/>
  <c r="U87"/>
  <c r="B91"/>
  <c r="B17"/>
  <c r="B99"/>
  <c r="B25"/>
  <c r="B106"/>
  <c r="B32"/>
  <c r="B114"/>
  <c r="B40"/>
  <c r="C135"/>
  <c r="C126"/>
  <c r="G89"/>
  <c r="G15"/>
  <c r="C65"/>
  <c r="C74"/>
  <c r="C56"/>
  <c r="C80"/>
  <c r="P136"/>
  <c r="P127"/>
  <c r="P66"/>
  <c r="P81"/>
  <c r="P57"/>
  <c r="P75"/>
  <c r="U125"/>
  <c r="B134"/>
  <c r="B127"/>
  <c r="B73"/>
  <c r="B57"/>
  <c r="B66"/>
  <c r="B81"/>
  <c r="U13"/>
  <c r="Y72"/>
  <c r="T63"/>
  <c r="AD54"/>
  <c r="B90"/>
  <c r="B16"/>
  <c r="B94"/>
  <c r="B20"/>
  <c r="B98"/>
  <c r="B24"/>
  <c r="B102"/>
  <c r="B28"/>
  <c r="B109"/>
  <c r="B35"/>
  <c r="B113"/>
  <c r="B39"/>
  <c r="B117"/>
  <c r="B43"/>
  <c r="B121"/>
  <c r="B47"/>
  <c r="C88"/>
  <c r="C14"/>
  <c r="E90"/>
  <c r="E16"/>
  <c r="E127"/>
  <c r="E136"/>
  <c r="I90"/>
  <c r="E57"/>
  <c r="E66"/>
  <c r="E81"/>
  <c r="E75"/>
  <c r="I16"/>
  <c r="N89"/>
  <c r="N15"/>
  <c r="K136"/>
  <c r="O90"/>
  <c r="K127"/>
  <c r="K57"/>
  <c r="K75"/>
  <c r="K66"/>
  <c r="O16"/>
  <c r="K81"/>
  <c r="O127"/>
  <c r="O136"/>
  <c r="S90"/>
  <c r="O57"/>
  <c r="O75"/>
  <c r="S16"/>
  <c r="O81"/>
  <c r="O66"/>
  <c r="B122"/>
  <c r="B48"/>
  <c r="X135"/>
  <c r="B130"/>
  <c r="U130"/>
  <c r="B60"/>
  <c r="X74"/>
  <c r="B69"/>
  <c r="B84"/>
  <c r="T6" i="7"/>
  <c r="T136" i="4"/>
  <c r="T75"/>
  <c r="A9" i="7"/>
  <c r="B88" i="4"/>
  <c r="B14"/>
  <c r="B96"/>
  <c r="B22"/>
  <c r="B104"/>
  <c r="B30"/>
  <c r="B111"/>
  <c r="B37"/>
  <c r="B119"/>
  <c r="B45"/>
  <c r="C90"/>
  <c r="C16"/>
  <c r="G127"/>
  <c r="G136"/>
  <c r="K90"/>
  <c r="G57"/>
  <c r="G75"/>
  <c r="K16"/>
  <c r="G81"/>
  <c r="G66"/>
  <c r="M127"/>
  <c r="M136"/>
  <c r="Q90"/>
  <c r="M57"/>
  <c r="M75"/>
  <c r="Q16"/>
  <c r="M66"/>
  <c r="M81"/>
  <c r="Q127"/>
  <c r="Q136"/>
  <c r="Q66"/>
  <c r="Q81"/>
  <c r="Q57"/>
  <c r="Q75"/>
  <c r="U128"/>
  <c r="B128"/>
  <c r="S135"/>
  <c r="B58"/>
  <c r="S74"/>
  <c r="B67"/>
  <c r="B82"/>
  <c r="B95"/>
  <c r="B21"/>
  <c r="B103"/>
  <c r="B29"/>
  <c r="B110"/>
  <c r="B36"/>
  <c r="B118"/>
  <c r="B44"/>
  <c r="C89"/>
  <c r="C15"/>
  <c r="F127"/>
  <c r="F136"/>
  <c r="J90"/>
  <c r="J16"/>
  <c r="F57"/>
  <c r="F75"/>
  <c r="F66"/>
  <c r="F81"/>
  <c r="L127"/>
  <c r="P90"/>
  <c r="L136"/>
  <c r="L66"/>
  <c r="L81"/>
  <c r="L57"/>
  <c r="L75"/>
  <c r="P16"/>
  <c r="S126"/>
  <c r="B131"/>
  <c r="B137"/>
  <c r="U89"/>
  <c r="Y135"/>
  <c r="B52"/>
  <c r="AC55"/>
  <c r="B70"/>
  <c r="Y74"/>
  <c r="B61"/>
  <c r="S65"/>
  <c r="S80"/>
  <c r="B76"/>
  <c r="U15"/>
  <c r="C125"/>
  <c r="C134"/>
  <c r="C79"/>
  <c r="C64"/>
  <c r="C73"/>
  <c r="B93"/>
  <c r="B19"/>
  <c r="B97"/>
  <c r="B23"/>
  <c r="B101"/>
  <c r="B27"/>
  <c r="B105"/>
  <c r="B31"/>
  <c r="B108"/>
  <c r="B34"/>
  <c r="B112"/>
  <c r="B38"/>
  <c r="B116"/>
  <c r="B42"/>
  <c r="B120"/>
  <c r="B46"/>
  <c r="D90"/>
  <c r="D16"/>
  <c r="H90"/>
  <c r="D127"/>
  <c r="D136"/>
  <c r="D66"/>
  <c r="D81"/>
  <c r="D57"/>
  <c r="D75"/>
  <c r="H16"/>
  <c r="H127"/>
  <c r="H136"/>
  <c r="L90"/>
  <c r="H66"/>
  <c r="H81"/>
  <c r="H57"/>
  <c r="H75"/>
  <c r="L16"/>
  <c r="J127"/>
  <c r="J136"/>
  <c r="N90"/>
  <c r="J57"/>
  <c r="J75"/>
  <c r="J66"/>
  <c r="J81"/>
  <c r="N16"/>
  <c r="N6" i="7"/>
  <c r="N127" i="4"/>
  <c r="N136"/>
  <c r="R90"/>
  <c r="R16"/>
  <c r="N57"/>
  <c r="N75"/>
  <c r="N66"/>
  <c r="N81"/>
  <c r="I127"/>
  <c r="I136"/>
  <c r="M90"/>
  <c r="T90"/>
  <c r="R127"/>
  <c r="R136"/>
  <c r="V136"/>
  <c r="F90"/>
  <c r="S56"/>
  <c r="R57"/>
  <c r="R75"/>
  <c r="V56"/>
  <c r="R66"/>
  <c r="I75"/>
  <c r="R81"/>
  <c r="I66"/>
  <c r="I81"/>
  <c r="T16"/>
  <c r="V75"/>
  <c r="F16"/>
  <c r="AB56"/>
  <c r="I57"/>
  <c r="M16"/>
  <c r="B125"/>
  <c r="B64"/>
  <c r="B79"/>
  <c r="B55"/>
  <c r="B129"/>
  <c r="W135"/>
  <c r="U129"/>
  <c r="B59"/>
  <c r="B68"/>
  <c r="W74"/>
  <c r="B83"/>
  <c r="U136"/>
  <c r="X136"/>
  <c r="W136"/>
  <c r="W75"/>
  <c r="U75"/>
  <c r="AA56"/>
  <c r="X75"/>
  <c r="S6" i="7"/>
  <c r="S136" i="4"/>
  <c r="S75"/>
  <c r="L6" i="7"/>
  <c r="S60" i="4"/>
  <c r="W130" s="1"/>
  <c r="X137" s="1"/>
  <c r="S68"/>
  <c r="S83" s="1"/>
  <c r="R61"/>
  <c r="S59"/>
  <c r="W129" s="1"/>
  <c r="W137" s="1"/>
  <c r="I83"/>
  <c r="R70"/>
  <c r="R82"/>
  <c r="I70"/>
  <c r="S67"/>
  <c r="I82"/>
  <c r="S58"/>
  <c r="I84"/>
  <c r="S69"/>
  <c r="I61"/>
  <c r="J6" i="7"/>
  <c r="K6"/>
  <c r="E6"/>
  <c r="G6"/>
  <c r="M6"/>
  <c r="J5"/>
  <c r="Q6"/>
  <c r="C6"/>
  <c r="S5"/>
  <c r="H6"/>
  <c r="D6"/>
  <c r="C5"/>
  <c r="F6"/>
  <c r="C10" i="4" l="1"/>
  <c r="A7" i="7"/>
  <c r="S61" i="4"/>
  <c r="AB60"/>
  <c r="AC60" s="1"/>
  <c r="AD60" s="1"/>
  <c r="S82"/>
  <c r="S70"/>
  <c r="V76"/>
  <c r="AB59"/>
  <c r="AC59" s="1"/>
  <c r="AD59" s="1"/>
  <c r="S84"/>
  <c r="P7" i="7" l="1"/>
  <c r="S7"/>
  <c r="T7"/>
  <c r="Q52" i="4"/>
  <c r="P129" i="8"/>
  <c r="P130"/>
  <c r="P128"/>
  <c r="P137"/>
  <c r="P129" i="4"/>
  <c r="C7" i="7"/>
  <c r="S137" i="8"/>
  <c r="L7" i="7"/>
  <c r="T137" i="8"/>
  <c r="N7" i="7"/>
  <c r="O7"/>
  <c r="H7"/>
  <c r="L110" i="4" s="1"/>
  <c r="Q7" i="7"/>
  <c r="Q130" i="4" s="1"/>
  <c r="J7" i="7"/>
  <c r="K7"/>
  <c r="E7"/>
  <c r="D7"/>
  <c r="H92" i="4" s="1"/>
  <c r="F7" i="7"/>
  <c r="G7"/>
  <c r="M7"/>
  <c r="P137" i="4"/>
  <c r="P100"/>
  <c r="P128"/>
  <c r="P130"/>
  <c r="I109"/>
  <c r="Q113"/>
  <c r="H129"/>
  <c r="T69"/>
  <c r="T68"/>
  <c r="AA61"/>
  <c r="AB58"/>
  <c r="N118" i="8" l="1"/>
  <c r="N113"/>
  <c r="N109"/>
  <c r="N103"/>
  <c r="N98"/>
  <c r="N94"/>
  <c r="N106"/>
  <c r="N119"/>
  <c r="N114"/>
  <c r="N110"/>
  <c r="N105"/>
  <c r="N99"/>
  <c r="N95"/>
  <c r="N120"/>
  <c r="N115"/>
  <c r="N111"/>
  <c r="N100"/>
  <c r="N116"/>
  <c r="N93"/>
  <c r="N107"/>
  <c r="N92"/>
  <c r="N121"/>
  <c r="N97"/>
  <c r="N112"/>
  <c r="N102"/>
  <c r="N96"/>
  <c r="J130"/>
  <c r="J128"/>
  <c r="J129"/>
  <c r="J137"/>
  <c r="G120" i="4"/>
  <c r="C130" i="8"/>
  <c r="G120"/>
  <c r="G115"/>
  <c r="G111"/>
  <c r="G106"/>
  <c r="G100"/>
  <c r="G96"/>
  <c r="G92"/>
  <c r="G109"/>
  <c r="G103"/>
  <c r="G121"/>
  <c r="G116"/>
  <c r="G112"/>
  <c r="G107"/>
  <c r="G102"/>
  <c r="G97"/>
  <c r="G93"/>
  <c r="C129"/>
  <c r="C128"/>
  <c r="G118"/>
  <c r="G113"/>
  <c r="G114"/>
  <c r="G99"/>
  <c r="G105"/>
  <c r="G98"/>
  <c r="G119"/>
  <c r="G95"/>
  <c r="G110"/>
  <c r="G94"/>
  <c r="C137"/>
  <c r="O121"/>
  <c r="O116"/>
  <c r="O112"/>
  <c r="O107"/>
  <c r="O102"/>
  <c r="O97"/>
  <c r="O93"/>
  <c r="O105"/>
  <c r="O118"/>
  <c r="O113"/>
  <c r="O109"/>
  <c r="O103"/>
  <c r="O98"/>
  <c r="O94"/>
  <c r="O119"/>
  <c r="O114"/>
  <c r="O110"/>
  <c r="O111"/>
  <c r="O96"/>
  <c r="O115"/>
  <c r="O95"/>
  <c r="O106"/>
  <c r="O92"/>
  <c r="O120"/>
  <c r="O100"/>
  <c r="O99"/>
  <c r="K130"/>
  <c r="K128"/>
  <c r="K129"/>
  <c r="K137"/>
  <c r="H119"/>
  <c r="H114"/>
  <c r="H110"/>
  <c r="H105"/>
  <c r="H99"/>
  <c r="H95"/>
  <c r="D130"/>
  <c r="H120"/>
  <c r="H115"/>
  <c r="H111"/>
  <c r="H106"/>
  <c r="H100"/>
  <c r="H96"/>
  <c r="H92"/>
  <c r="H121"/>
  <c r="H116"/>
  <c r="H112"/>
  <c r="H107"/>
  <c r="H102"/>
  <c r="H109"/>
  <c r="H94"/>
  <c r="D129"/>
  <c r="H113"/>
  <c r="H103"/>
  <c r="H93"/>
  <c r="H98"/>
  <c r="D128"/>
  <c r="H118"/>
  <c r="H97"/>
  <c r="D137"/>
  <c r="Q129" i="4"/>
  <c r="Q128" i="8"/>
  <c r="Q130"/>
  <c r="Q129"/>
  <c r="Q137"/>
  <c r="J121"/>
  <c r="J116"/>
  <c r="J112"/>
  <c r="J107"/>
  <c r="J102"/>
  <c r="J97"/>
  <c r="J93"/>
  <c r="F129"/>
  <c r="F128"/>
  <c r="J118"/>
  <c r="J113"/>
  <c r="J109"/>
  <c r="J103"/>
  <c r="J98"/>
  <c r="J94"/>
  <c r="J119"/>
  <c r="J114"/>
  <c r="J110"/>
  <c r="J105"/>
  <c r="F130"/>
  <c r="J115"/>
  <c r="J92"/>
  <c r="J106"/>
  <c r="J99"/>
  <c r="J120"/>
  <c r="J100"/>
  <c r="J96"/>
  <c r="J111"/>
  <c r="J95"/>
  <c r="F137"/>
  <c r="R121" i="4"/>
  <c r="N129" i="8"/>
  <c r="R118"/>
  <c r="R113"/>
  <c r="R109"/>
  <c r="R103"/>
  <c r="R98"/>
  <c r="R94"/>
  <c r="R119"/>
  <c r="R114"/>
  <c r="R110"/>
  <c r="R105"/>
  <c r="R99"/>
  <c r="R95"/>
  <c r="R120"/>
  <c r="R115"/>
  <c r="R111"/>
  <c r="R106"/>
  <c r="R100"/>
  <c r="R112"/>
  <c r="R102"/>
  <c r="R97"/>
  <c r="R116"/>
  <c r="R96"/>
  <c r="R107"/>
  <c r="R93"/>
  <c r="R121"/>
  <c r="R92"/>
  <c r="N128"/>
  <c r="N130"/>
  <c r="N137"/>
  <c r="G130"/>
  <c r="K120"/>
  <c r="K115"/>
  <c r="K111"/>
  <c r="K106"/>
  <c r="K100"/>
  <c r="K96"/>
  <c r="K92"/>
  <c r="K121"/>
  <c r="K116"/>
  <c r="K112"/>
  <c r="K107"/>
  <c r="K102"/>
  <c r="K97"/>
  <c r="K93"/>
  <c r="G129"/>
  <c r="G128"/>
  <c r="K118"/>
  <c r="K113"/>
  <c r="K109"/>
  <c r="K103"/>
  <c r="K110"/>
  <c r="K95"/>
  <c r="K114"/>
  <c r="K94"/>
  <c r="K105"/>
  <c r="K99"/>
  <c r="K119"/>
  <c r="K98"/>
  <c r="G137"/>
  <c r="S121"/>
  <c r="S116"/>
  <c r="S112"/>
  <c r="S107"/>
  <c r="S102"/>
  <c r="S97"/>
  <c r="S93"/>
  <c r="S99"/>
  <c r="S118"/>
  <c r="S113"/>
  <c r="S109"/>
  <c r="S103"/>
  <c r="S98"/>
  <c r="S94"/>
  <c r="S119"/>
  <c r="S114"/>
  <c r="S110"/>
  <c r="S105"/>
  <c r="S120"/>
  <c r="S100"/>
  <c r="S92"/>
  <c r="S111"/>
  <c r="S115"/>
  <c r="S96"/>
  <c r="S106"/>
  <c r="S95"/>
  <c r="O130"/>
  <c r="O128"/>
  <c r="O129"/>
  <c r="O137"/>
  <c r="M130" i="4"/>
  <c r="Q119" i="8"/>
  <c r="Q114"/>
  <c r="Q110"/>
  <c r="Q105"/>
  <c r="Q99"/>
  <c r="Q95"/>
  <c r="Q120"/>
  <c r="Q115"/>
  <c r="Q111"/>
  <c r="Q106"/>
  <c r="Q100"/>
  <c r="Q96"/>
  <c r="Q92"/>
  <c r="Q121"/>
  <c r="Q116"/>
  <c r="Q112"/>
  <c r="Q107"/>
  <c r="Q102"/>
  <c r="Q94"/>
  <c r="Q118"/>
  <c r="Q93"/>
  <c r="Q109"/>
  <c r="Q98"/>
  <c r="Q113"/>
  <c r="Q103"/>
  <c r="Q97"/>
  <c r="M130"/>
  <c r="M129"/>
  <c r="M128"/>
  <c r="M137"/>
  <c r="E128" i="4"/>
  <c r="E129" i="8"/>
  <c r="E128"/>
  <c r="I118"/>
  <c r="I113"/>
  <c r="I109"/>
  <c r="I103"/>
  <c r="I98"/>
  <c r="I94"/>
  <c r="I119"/>
  <c r="I114"/>
  <c r="I110"/>
  <c r="I105"/>
  <c r="I99"/>
  <c r="I95"/>
  <c r="E130"/>
  <c r="I120"/>
  <c r="I115"/>
  <c r="I111"/>
  <c r="I106"/>
  <c r="I100"/>
  <c r="I107"/>
  <c r="I97"/>
  <c r="I121"/>
  <c r="I96"/>
  <c r="I112"/>
  <c r="I102"/>
  <c r="I101" s="1"/>
  <c r="I93"/>
  <c r="I116"/>
  <c r="I92"/>
  <c r="E137"/>
  <c r="L114" i="4"/>
  <c r="L119" i="8"/>
  <c r="L114"/>
  <c r="L110"/>
  <c r="L105"/>
  <c r="L99"/>
  <c r="L95"/>
  <c r="L102"/>
  <c r="H130"/>
  <c r="L120"/>
  <c r="L115"/>
  <c r="L111"/>
  <c r="L106"/>
  <c r="L100"/>
  <c r="L96"/>
  <c r="L92"/>
  <c r="L121"/>
  <c r="L116"/>
  <c r="L112"/>
  <c r="L107"/>
  <c r="H128"/>
  <c r="L118"/>
  <c r="L98"/>
  <c r="L109"/>
  <c r="L97"/>
  <c r="H129"/>
  <c r="L113"/>
  <c r="L103"/>
  <c r="L94"/>
  <c r="L93"/>
  <c r="H137"/>
  <c r="P116" i="4"/>
  <c r="P120" i="8"/>
  <c r="P115"/>
  <c r="P111"/>
  <c r="P106"/>
  <c r="P100"/>
  <c r="P96"/>
  <c r="P92"/>
  <c r="P103"/>
  <c r="P121"/>
  <c r="P116"/>
  <c r="P112"/>
  <c r="P107"/>
  <c r="P102"/>
  <c r="P97"/>
  <c r="P93"/>
  <c r="P118"/>
  <c r="P113"/>
  <c r="P109"/>
  <c r="P119"/>
  <c r="P99"/>
  <c r="P110"/>
  <c r="P98"/>
  <c r="P114"/>
  <c r="P95"/>
  <c r="P105"/>
  <c r="P94"/>
  <c r="L129"/>
  <c r="L130"/>
  <c r="L128"/>
  <c r="L137"/>
  <c r="P131"/>
  <c r="Q109" i="4"/>
  <c r="H93"/>
  <c r="I102"/>
  <c r="H109"/>
  <c r="H106"/>
  <c r="H111"/>
  <c r="H96"/>
  <c r="H128"/>
  <c r="H121"/>
  <c r="I111"/>
  <c r="H95"/>
  <c r="H94"/>
  <c r="H98"/>
  <c r="H105"/>
  <c r="H113"/>
  <c r="H99"/>
  <c r="G94"/>
  <c r="J128"/>
  <c r="R116"/>
  <c r="G130"/>
  <c r="O106"/>
  <c r="S137"/>
  <c r="M137"/>
  <c r="H137"/>
  <c r="P114"/>
  <c r="H120"/>
  <c r="Q128"/>
  <c r="Q131" s="1"/>
  <c r="T137"/>
  <c r="N93"/>
  <c r="I100"/>
  <c r="R111"/>
  <c r="P118"/>
  <c r="J113"/>
  <c r="C130"/>
  <c r="S118"/>
  <c r="K120"/>
  <c r="Q92"/>
  <c r="L109"/>
  <c r="L92"/>
  <c r="L113"/>
  <c r="I94"/>
  <c r="Q102"/>
  <c r="P113"/>
  <c r="L105"/>
  <c r="L100"/>
  <c r="I112"/>
  <c r="Q120"/>
  <c r="P98"/>
  <c r="Q137"/>
  <c r="L94"/>
  <c r="E137"/>
  <c r="H97"/>
  <c r="H112"/>
  <c r="H102"/>
  <c r="H103"/>
  <c r="I98"/>
  <c r="P95"/>
  <c r="Q97"/>
  <c r="P102"/>
  <c r="L112"/>
  <c r="J120"/>
  <c r="N128"/>
  <c r="R112"/>
  <c r="J94"/>
  <c r="N137"/>
  <c r="O114"/>
  <c r="N102"/>
  <c r="R94"/>
  <c r="G116"/>
  <c r="G115"/>
  <c r="G92"/>
  <c r="J95"/>
  <c r="J130"/>
  <c r="R118"/>
  <c r="R100"/>
  <c r="P109"/>
  <c r="Q98"/>
  <c r="P96"/>
  <c r="L98"/>
  <c r="S111"/>
  <c r="Q105"/>
  <c r="P94"/>
  <c r="I97"/>
  <c r="L103"/>
  <c r="L116"/>
  <c r="I113"/>
  <c r="S113"/>
  <c r="L129"/>
  <c r="Q107"/>
  <c r="P103"/>
  <c r="P105"/>
  <c r="I92"/>
  <c r="H100"/>
  <c r="H110"/>
  <c r="D129"/>
  <c r="D137"/>
  <c r="H107"/>
  <c r="I110"/>
  <c r="D128"/>
  <c r="D130"/>
  <c r="I121"/>
  <c r="K100"/>
  <c r="Q112"/>
  <c r="L107"/>
  <c r="S93"/>
  <c r="Q96"/>
  <c r="Q111"/>
  <c r="P99"/>
  <c r="L93"/>
  <c r="O112"/>
  <c r="P111"/>
  <c r="Q93"/>
  <c r="L96"/>
  <c r="K128"/>
  <c r="I107"/>
  <c r="G121"/>
  <c r="N129"/>
  <c r="R113"/>
  <c r="R98"/>
  <c r="N120"/>
  <c r="F128"/>
  <c r="G102"/>
  <c r="J96"/>
  <c r="R110"/>
  <c r="R114"/>
  <c r="J118"/>
  <c r="J116"/>
  <c r="C137"/>
  <c r="F129"/>
  <c r="K111"/>
  <c r="J121"/>
  <c r="O105"/>
  <c r="R105"/>
  <c r="S115"/>
  <c r="J137"/>
  <c r="O128"/>
  <c r="O118"/>
  <c r="R99"/>
  <c r="S119"/>
  <c r="R115"/>
  <c r="G95"/>
  <c r="J92"/>
  <c r="K92"/>
  <c r="G113"/>
  <c r="F130"/>
  <c r="R120"/>
  <c r="N92"/>
  <c r="N96"/>
  <c r="F137"/>
  <c r="R107"/>
  <c r="N121"/>
  <c r="G118"/>
  <c r="N130"/>
  <c r="R95"/>
  <c r="J115"/>
  <c r="J93"/>
  <c r="C129"/>
  <c r="R97"/>
  <c r="R106"/>
  <c r="K118"/>
  <c r="J114"/>
  <c r="C128"/>
  <c r="G93"/>
  <c r="K95"/>
  <c r="J102"/>
  <c r="G96"/>
  <c r="R102"/>
  <c r="R109"/>
  <c r="J129"/>
  <c r="N113"/>
  <c r="R92"/>
  <c r="R93"/>
  <c r="R103"/>
  <c r="R119"/>
  <c r="R96"/>
  <c r="G114"/>
  <c r="S94"/>
  <c r="K137"/>
  <c r="N94"/>
  <c r="N95"/>
  <c r="K106"/>
  <c r="S98"/>
  <c r="K107"/>
  <c r="O120"/>
  <c r="S97"/>
  <c r="O95"/>
  <c r="K102"/>
  <c r="O107"/>
  <c r="S114"/>
  <c r="O94"/>
  <c r="Q106"/>
  <c r="Q119"/>
  <c r="P112"/>
  <c r="P107"/>
  <c r="L119"/>
  <c r="K105"/>
  <c r="K113"/>
  <c r="S92"/>
  <c r="S95"/>
  <c r="K98"/>
  <c r="Q121"/>
  <c r="G137"/>
  <c r="Q103"/>
  <c r="M128"/>
  <c r="L137"/>
  <c r="P92"/>
  <c r="K114"/>
  <c r="L111"/>
  <c r="L121"/>
  <c r="O116"/>
  <c r="O130"/>
  <c r="L115"/>
  <c r="S105"/>
  <c r="H130"/>
  <c r="O98"/>
  <c r="O93"/>
  <c r="S116"/>
  <c r="I93"/>
  <c r="I96"/>
  <c r="L97"/>
  <c r="S96"/>
  <c r="Q114"/>
  <c r="P93"/>
  <c r="K119"/>
  <c r="L130"/>
  <c r="K99"/>
  <c r="O129"/>
  <c r="P115"/>
  <c r="S110"/>
  <c r="Q100"/>
  <c r="O113"/>
  <c r="O110"/>
  <c r="I95"/>
  <c r="I99"/>
  <c r="K129"/>
  <c r="O109"/>
  <c r="K97"/>
  <c r="S112"/>
  <c r="K115"/>
  <c r="G129"/>
  <c r="O100"/>
  <c r="S109"/>
  <c r="S120"/>
  <c r="O99"/>
  <c r="S106"/>
  <c r="K96"/>
  <c r="K93"/>
  <c r="O102"/>
  <c r="O119"/>
  <c r="M129"/>
  <c r="Q99"/>
  <c r="P120"/>
  <c r="L106"/>
  <c r="L99"/>
  <c r="K121"/>
  <c r="K94"/>
  <c r="S99"/>
  <c r="K110"/>
  <c r="Q115"/>
  <c r="Q110"/>
  <c r="K103"/>
  <c r="Q116"/>
  <c r="P119"/>
  <c r="P106"/>
  <c r="G128"/>
  <c r="K112"/>
  <c r="L118"/>
  <c r="O103"/>
  <c r="O97"/>
  <c r="S121"/>
  <c r="I120"/>
  <c r="L102"/>
  <c r="Q118"/>
  <c r="L95"/>
  <c r="O115"/>
  <c r="O96"/>
  <c r="S103"/>
  <c r="O137"/>
  <c r="I105"/>
  <c r="I103"/>
  <c r="S102"/>
  <c r="P110"/>
  <c r="K116"/>
  <c r="P121"/>
  <c r="K109"/>
  <c r="Q94"/>
  <c r="P97"/>
  <c r="S107"/>
  <c r="L120"/>
  <c r="L128"/>
  <c r="K130"/>
  <c r="Q95"/>
  <c r="O111"/>
  <c r="S100"/>
  <c r="O121"/>
  <c r="I106"/>
  <c r="O92"/>
  <c r="E130"/>
  <c r="E129"/>
  <c r="P131"/>
  <c r="AB61"/>
  <c r="AC58"/>
  <c r="AD58" s="1"/>
  <c r="J101" i="8" l="1"/>
  <c r="J112" i="4"/>
  <c r="J110"/>
  <c r="J99"/>
  <c r="J111"/>
  <c r="J109"/>
  <c r="J107"/>
  <c r="J103"/>
  <c r="J100"/>
  <c r="O101" i="8"/>
  <c r="O104"/>
  <c r="I137"/>
  <c r="P101"/>
  <c r="Q101"/>
  <c r="L91"/>
  <c r="M113"/>
  <c r="F131"/>
  <c r="R129"/>
  <c r="Q104"/>
  <c r="S117"/>
  <c r="R104"/>
  <c r="L117"/>
  <c r="S104"/>
  <c r="K91"/>
  <c r="H91"/>
  <c r="N101"/>
  <c r="T102"/>
  <c r="N91"/>
  <c r="T92"/>
  <c r="N117"/>
  <c r="T118"/>
  <c r="C131"/>
  <c r="I128"/>
  <c r="G101"/>
  <c r="M102"/>
  <c r="G108"/>
  <c r="M110"/>
  <c r="G117"/>
  <c r="M118"/>
  <c r="G91"/>
  <c r="M92"/>
  <c r="T105"/>
  <c r="N104"/>
  <c r="T109"/>
  <c r="N108"/>
  <c r="T120"/>
  <c r="M119"/>
  <c r="M114"/>
  <c r="M107"/>
  <c r="M103"/>
  <c r="M100"/>
  <c r="M120"/>
  <c r="T100"/>
  <c r="T95"/>
  <c r="T114"/>
  <c r="P91"/>
  <c r="S108"/>
  <c r="G131"/>
  <c r="R91"/>
  <c r="J91"/>
  <c r="I129"/>
  <c r="K131"/>
  <c r="O117"/>
  <c r="M95"/>
  <c r="M99"/>
  <c r="M96"/>
  <c r="M115"/>
  <c r="R137"/>
  <c r="T96"/>
  <c r="T121"/>
  <c r="T110"/>
  <c r="T113"/>
  <c r="P117"/>
  <c r="P104"/>
  <c r="L108"/>
  <c r="L101"/>
  <c r="M97"/>
  <c r="E131"/>
  <c r="M131"/>
  <c r="Q91"/>
  <c r="S101"/>
  <c r="K108"/>
  <c r="K117"/>
  <c r="N131"/>
  <c r="R101"/>
  <c r="R108"/>
  <c r="J104"/>
  <c r="D131"/>
  <c r="H101"/>
  <c r="I130"/>
  <c r="T116"/>
  <c r="M116"/>
  <c r="M111"/>
  <c r="R130"/>
  <c r="S130" s="1"/>
  <c r="T97"/>
  <c r="T93"/>
  <c r="T115"/>
  <c r="T106"/>
  <c r="M105"/>
  <c r="I104"/>
  <c r="M109"/>
  <c r="I108"/>
  <c r="G104"/>
  <c r="M106"/>
  <c r="R128"/>
  <c r="J131"/>
  <c r="R117"/>
  <c r="T98"/>
  <c r="I91"/>
  <c r="Q117"/>
  <c r="K101"/>
  <c r="K104"/>
  <c r="T94"/>
  <c r="L131"/>
  <c r="P108"/>
  <c r="H131"/>
  <c r="L104"/>
  <c r="M93"/>
  <c r="M121"/>
  <c r="I117"/>
  <c r="Q108"/>
  <c r="O131"/>
  <c r="S91"/>
  <c r="J117"/>
  <c r="J108"/>
  <c r="Q131"/>
  <c r="H117"/>
  <c r="H108"/>
  <c r="H104"/>
  <c r="O91"/>
  <c r="O108"/>
  <c r="M94"/>
  <c r="M98"/>
  <c r="M112"/>
  <c r="T112"/>
  <c r="T107"/>
  <c r="T111"/>
  <c r="T99"/>
  <c r="T119"/>
  <c r="T103"/>
  <c r="H104" i="4"/>
  <c r="J101"/>
  <c r="I101"/>
  <c r="M131"/>
  <c r="S117"/>
  <c r="H131"/>
  <c r="Q101"/>
  <c r="Q104"/>
  <c r="J131"/>
  <c r="P101"/>
  <c r="H101"/>
  <c r="D131"/>
  <c r="I104"/>
  <c r="L101"/>
  <c r="L104"/>
  <c r="R130"/>
  <c r="O101"/>
  <c r="M113"/>
  <c r="S104"/>
  <c r="F131"/>
  <c r="P108"/>
  <c r="O131"/>
  <c r="R101"/>
  <c r="T113"/>
  <c r="R128"/>
  <c r="P117"/>
  <c r="K117"/>
  <c r="O104"/>
  <c r="M102"/>
  <c r="N131"/>
  <c r="K101"/>
  <c r="I130"/>
  <c r="C131"/>
  <c r="K131"/>
  <c r="R104"/>
  <c r="R129"/>
  <c r="E131"/>
  <c r="O91"/>
  <c r="O108"/>
  <c r="T102"/>
  <c r="G131"/>
  <c r="O117"/>
  <c r="P91"/>
  <c r="I129"/>
  <c r="S101"/>
  <c r="P104"/>
  <c r="K104"/>
  <c r="I128"/>
  <c r="L131"/>
  <c r="AC61"/>
  <c r="T70" s="1"/>
  <c r="T67"/>
  <c r="J98" l="1"/>
  <c r="J105"/>
  <c r="J106"/>
  <c r="S129" i="8"/>
  <c r="K122"/>
  <c r="Q122"/>
  <c r="L122"/>
  <c r="P122"/>
  <c r="T104"/>
  <c r="R131"/>
  <c r="H122"/>
  <c r="T101"/>
  <c r="M91"/>
  <c r="G122"/>
  <c r="T91"/>
  <c r="N122"/>
  <c r="M104"/>
  <c r="M117"/>
  <c r="M101"/>
  <c r="I122"/>
  <c r="O122"/>
  <c r="M108"/>
  <c r="I131"/>
  <c r="S128"/>
  <c r="J122"/>
  <c r="S122"/>
  <c r="T117"/>
  <c r="R122"/>
  <c r="T108"/>
  <c r="S130" i="4"/>
  <c r="R131"/>
  <c r="S129"/>
  <c r="S128"/>
  <c r="W128" s="1"/>
  <c r="U137" s="1"/>
  <c r="V137" s="1"/>
  <c r="P122"/>
  <c r="O122"/>
  <c r="I131"/>
  <c r="L108"/>
  <c r="R108"/>
  <c r="J108"/>
  <c r="K108"/>
  <c r="S108"/>
  <c r="W128" i="8" l="1"/>
  <c r="U137" s="1"/>
  <c r="V137" s="1"/>
  <c r="Y137" s="1"/>
  <c r="C113" i="4"/>
  <c r="C110"/>
  <c r="C97"/>
  <c r="C116"/>
  <c r="C95"/>
  <c r="C111"/>
  <c r="C92"/>
  <c r="C118"/>
  <c r="C114"/>
  <c r="C102"/>
  <c r="C121"/>
  <c r="C96"/>
  <c r="C115"/>
  <c r="C94"/>
  <c r="C99"/>
  <c r="C119"/>
  <c r="C107"/>
  <c r="C98"/>
  <c r="C100"/>
  <c r="C120"/>
  <c r="C103"/>
  <c r="C105"/>
  <c r="C93"/>
  <c r="C112"/>
  <c r="C109"/>
  <c r="C106"/>
  <c r="C117"/>
  <c r="J104"/>
  <c r="J97"/>
  <c r="S131" i="8"/>
  <c r="M122"/>
  <c r="T122"/>
  <c r="S131" i="4"/>
  <c r="T92"/>
  <c r="Q117"/>
  <c r="M92"/>
  <c r="Q108"/>
  <c r="T120"/>
  <c r="M93"/>
  <c r="T121"/>
  <c r="T95"/>
  <c r="T93"/>
  <c r="M120"/>
  <c r="M121"/>
  <c r="C121" i="8" l="1"/>
  <c r="F121" s="1"/>
  <c r="U121" s="1"/>
  <c r="C112"/>
  <c r="F112" s="1"/>
  <c r="U112" s="1"/>
  <c r="C114"/>
  <c r="F114" s="1"/>
  <c r="U114" s="1"/>
  <c r="C102"/>
  <c r="F102" s="1"/>
  <c r="U102" s="1"/>
  <c r="C93"/>
  <c r="F93" s="1"/>
  <c r="U93" s="1"/>
  <c r="C106"/>
  <c r="F106" s="1"/>
  <c r="U106" s="1"/>
  <c r="C95"/>
  <c r="F95" s="1"/>
  <c r="U95" s="1"/>
  <c r="C116"/>
  <c r="F116" s="1"/>
  <c r="U116" s="1"/>
  <c r="C100"/>
  <c r="F100" s="1"/>
  <c r="U100" s="1"/>
  <c r="C120"/>
  <c r="F120" s="1"/>
  <c r="U120" s="1"/>
  <c r="C110"/>
  <c r="F110" s="1"/>
  <c r="U110" s="1"/>
  <c r="C98"/>
  <c r="F98" s="1"/>
  <c r="U98" s="1"/>
  <c r="C96"/>
  <c r="F96" s="1"/>
  <c r="U96" s="1"/>
  <c r="C115"/>
  <c r="F115" s="1"/>
  <c r="U115" s="1"/>
  <c r="C105"/>
  <c r="F105" s="1"/>
  <c r="U105" s="1"/>
  <c r="C97"/>
  <c r="F97" s="1"/>
  <c r="U97" s="1"/>
  <c r="C107"/>
  <c r="F107" s="1"/>
  <c r="U107" s="1"/>
  <c r="C92"/>
  <c r="F92" s="1"/>
  <c r="U92" s="1"/>
  <c r="C111"/>
  <c r="F111" s="1"/>
  <c r="U111" s="1"/>
  <c r="C99"/>
  <c r="F99" s="1"/>
  <c r="U99" s="1"/>
  <c r="C119"/>
  <c r="F119" s="1"/>
  <c r="U119" s="1"/>
  <c r="C101" i="4"/>
  <c r="C104"/>
  <c r="C91"/>
  <c r="C108"/>
  <c r="C109" i="8"/>
  <c r="F109" s="1"/>
  <c r="U109" s="1"/>
  <c r="C94"/>
  <c r="F94" s="1"/>
  <c r="U94" s="1"/>
  <c r="C103"/>
  <c r="F103" s="1"/>
  <c r="U103" s="1"/>
  <c r="C113"/>
  <c r="F113" s="1"/>
  <c r="U113" s="1"/>
  <c r="C118"/>
  <c r="J52" i="4"/>
  <c r="J119"/>
  <c r="J117" s="1"/>
  <c r="T96"/>
  <c r="L117"/>
  <c r="S91"/>
  <c r="S122" s="1"/>
  <c r="J91"/>
  <c r="M95"/>
  <c r="H91"/>
  <c r="M96"/>
  <c r="Q91"/>
  <c r="Q122" s="1"/>
  <c r="L91"/>
  <c r="R91"/>
  <c r="I91"/>
  <c r="R117"/>
  <c r="M94"/>
  <c r="K91"/>
  <c r="K122" s="1"/>
  <c r="T94"/>
  <c r="C101" i="8" l="1"/>
  <c r="F101" s="1"/>
  <c r="U101" s="1"/>
  <c r="C104"/>
  <c r="F104" s="1"/>
  <c r="U104" s="1"/>
  <c r="C117"/>
  <c r="F117" s="1"/>
  <c r="U117" s="1"/>
  <c r="F118"/>
  <c r="U118" s="1"/>
  <c r="C108"/>
  <c r="F108" s="1"/>
  <c r="U108" s="1"/>
  <c r="C91"/>
  <c r="C122" i="4"/>
  <c r="J122"/>
  <c r="L122"/>
  <c r="R122"/>
  <c r="C122" i="8" l="1"/>
  <c r="F122" s="1"/>
  <c r="U122" s="1"/>
  <c r="F91"/>
  <c r="U91" s="1"/>
  <c r="D117" i="4"/>
  <c r="F96"/>
  <c r="U96" s="1"/>
  <c r="F97"/>
  <c r="F109"/>
  <c r="F110"/>
  <c r="F113"/>
  <c r="U113" s="1"/>
  <c r="F115"/>
  <c r="F116"/>
  <c r="F119"/>
  <c r="F92"/>
  <c r="U92" s="1"/>
  <c r="F93"/>
  <c r="U93" s="1"/>
  <c r="F94"/>
  <c r="U94" s="1"/>
  <c r="F95"/>
  <c r="U95" s="1"/>
  <c r="F107"/>
  <c r="F120"/>
  <c r="U120" s="1"/>
  <c r="F121"/>
  <c r="U121" s="1"/>
  <c r="F114"/>
  <c r="E117"/>
  <c r="D104"/>
  <c r="D91"/>
  <c r="F106"/>
  <c r="F98"/>
  <c r="F111"/>
  <c r="F103"/>
  <c r="F99"/>
  <c r="D108"/>
  <c r="D101"/>
  <c r="F100"/>
  <c r="F112"/>
  <c r="F117" l="1"/>
  <c r="E101"/>
  <c r="F101" s="1"/>
  <c r="F102"/>
  <c r="U102" s="1"/>
  <c r="E108"/>
  <c r="F108" s="1"/>
  <c r="E104"/>
  <c r="F104" s="1"/>
  <c r="E91"/>
  <c r="F91" s="1"/>
  <c r="D122"/>
  <c r="F105"/>
  <c r="F118"/>
  <c r="G105" l="1"/>
  <c r="G106"/>
  <c r="M106" s="1"/>
  <c r="G110"/>
  <c r="M110" s="1"/>
  <c r="G98"/>
  <c r="M98" s="1"/>
  <c r="G109"/>
  <c r="G112"/>
  <c r="M112" s="1"/>
  <c r="G99"/>
  <c r="M99" s="1"/>
  <c r="G103"/>
  <c r="G107"/>
  <c r="M107" s="1"/>
  <c r="G111"/>
  <c r="M111" s="1"/>
  <c r="E122"/>
  <c r="F122" s="1"/>
  <c r="B140"/>
  <c r="A4" i="8"/>
  <c r="B140"/>
  <c r="A1"/>
  <c r="A8" i="6"/>
  <c r="B142" i="8"/>
  <c r="N111" i="4" l="1"/>
  <c r="T111" s="1"/>
  <c r="U111" s="1"/>
  <c r="N107"/>
  <c r="T107" s="1"/>
  <c r="N103"/>
  <c r="N99"/>
  <c r="T99" s="1"/>
  <c r="N112"/>
  <c r="T112" s="1"/>
  <c r="U112" s="1"/>
  <c r="N109"/>
  <c r="G97"/>
  <c r="N106"/>
  <c r="T106" s="1"/>
  <c r="U106" s="1"/>
  <c r="M103"/>
  <c r="G101"/>
  <c r="M109"/>
  <c r="G108"/>
  <c r="G100"/>
  <c r="M100" s="1"/>
  <c r="N98"/>
  <c r="T98" s="1"/>
  <c r="N110"/>
  <c r="T110" s="1"/>
  <c r="U110" s="1"/>
  <c r="G104"/>
  <c r="M104" s="1"/>
  <c r="M105"/>
  <c r="U107"/>
  <c r="U99"/>
  <c r="U98"/>
  <c r="S6"/>
  <c r="B8"/>
  <c r="B86"/>
  <c r="A1" i="2"/>
  <c r="M97" i="4" l="1"/>
  <c r="G91"/>
  <c r="M91" s="1"/>
  <c r="M101"/>
  <c r="N97"/>
  <c r="N100"/>
  <c r="T100" s="1"/>
  <c r="U100" s="1"/>
  <c r="N105"/>
  <c r="G119"/>
  <c r="G117" s="1"/>
  <c r="T109"/>
  <c r="U109" s="1"/>
  <c r="T103"/>
  <c r="N101"/>
  <c r="U103"/>
  <c r="AD61"/>
  <c r="B13" i="3"/>
  <c r="B14"/>
  <c r="B15"/>
  <c r="B16"/>
  <c r="B17"/>
  <c r="B18"/>
  <c r="B20"/>
  <c r="A4" i="4"/>
  <c r="A4" i="3"/>
  <c r="B7"/>
  <c r="J6"/>
  <c r="L6"/>
  <c r="B9"/>
  <c r="B12"/>
  <c r="B76" i="1"/>
  <c r="B78"/>
  <c r="B84"/>
  <c r="B86"/>
  <c r="B88"/>
  <c r="B89"/>
  <c r="B22" i="3"/>
  <c r="C116" i="1"/>
  <c r="B115"/>
  <c r="B113"/>
  <c r="B63"/>
  <c r="B64"/>
  <c r="B65"/>
  <c r="B66"/>
  <c r="B67"/>
  <c r="B68"/>
  <c r="B69"/>
  <c r="B70"/>
  <c r="B71"/>
  <c r="B72"/>
  <c r="B73"/>
  <c r="B74"/>
  <c r="B75"/>
  <c r="B85"/>
  <c r="G122" i="4" l="1"/>
  <c r="T97"/>
  <c r="U97" s="1"/>
  <c r="N91"/>
  <c r="T91" s="1"/>
  <c r="U91" s="1"/>
  <c r="T101"/>
  <c r="U101" s="1"/>
  <c r="G52"/>
  <c r="N119"/>
  <c r="T119" s="1"/>
  <c r="N104"/>
  <c r="T104" s="1"/>
  <c r="U104" s="1"/>
  <c r="T105"/>
  <c r="U105" s="1"/>
  <c r="R137"/>
  <c r="I137"/>
  <c r="R76"/>
  <c r="I76"/>
  <c r="B120" i="1"/>
  <c r="N52" i="4" l="1"/>
  <c r="T52" s="1"/>
  <c r="H116"/>
  <c r="H115"/>
  <c r="H118"/>
  <c r="Y137"/>
  <c r="Y76"/>
  <c r="J11" i="1"/>
  <c r="K11"/>
  <c r="L11"/>
  <c r="M11"/>
  <c r="H114" i="4" l="1"/>
  <c r="N116"/>
  <c r="T116" s="1"/>
  <c r="N118"/>
  <c r="N115"/>
  <c r="T115" s="1"/>
  <c r="L4" i="1"/>
  <c r="I11"/>
  <c r="H11"/>
  <c r="G11"/>
  <c r="F12"/>
  <c r="E12"/>
  <c r="A5" i="2"/>
  <c r="E11" i="1"/>
  <c r="D11"/>
  <c r="C11"/>
  <c r="B11"/>
  <c r="B10"/>
  <c r="F8"/>
  <c r="L8"/>
  <c r="B5"/>
  <c r="A7" i="2"/>
  <c r="A4" s="1"/>
  <c r="H108" i="4" l="1"/>
  <c r="N117"/>
  <c r="T118"/>
  <c r="H52"/>
  <c r="H119"/>
  <c r="N114"/>
  <c r="A1" i="1"/>
  <c r="A1" i="4"/>
  <c r="A1" i="3"/>
  <c r="T114" i="4" l="1"/>
  <c r="N108"/>
  <c r="T108" s="1"/>
  <c r="H117"/>
  <c r="T117"/>
  <c r="I118"/>
  <c r="I116"/>
  <c r="M116" s="1"/>
  <c r="U116" s="1"/>
  <c r="N122" l="1"/>
  <c r="T122" s="1"/>
  <c r="H122"/>
  <c r="M118"/>
  <c r="U118" s="1"/>
  <c r="I115"/>
  <c r="M115" s="1"/>
  <c r="U115" s="1"/>
  <c r="I114" l="1"/>
  <c r="I108" l="1"/>
  <c r="M108" s="1"/>
  <c r="U108" s="1"/>
  <c r="M114"/>
  <c r="U114" s="1"/>
  <c r="I52"/>
  <c r="M52" s="1"/>
  <c r="U52" s="1"/>
  <c r="I119"/>
  <c r="M119" l="1"/>
  <c r="U119" s="1"/>
  <c r="I117"/>
  <c r="I122" l="1"/>
  <c r="M122" s="1"/>
  <c r="U122" s="1"/>
  <c r="M117"/>
  <c r="U117" s="1"/>
</calcChain>
</file>

<file path=xl/comments1.xml><?xml version="1.0" encoding="UTF-8" standalone="yes"?>
<comments xmlns="http://schemas.openxmlformats.org/spreadsheetml/2006/main"><authors><author>Autor</author></authors><commentList><comment ref="B4" authorID_"0"><text><r><rPr><sz val="9"/><color indexed="81"/><rFont val="Tahoma"/><family val="2"/></rPr><t xml:space="preserve">Insert your language code for translation of tables
</t></r></text></comment></commentList></comments>
</file>

<file path=xl/comments2.xml><?xml version="1.0" encoding="UTF-8" standalone="yes"?>
<comments xmlns="http://schemas.openxmlformats.org/spreadsheetml/2006/main"><authors><author>Autor</author></authors><commentList><comment ref="S9" authorID_"0"><text><r><rPr><b/><sz val="9"/><color indexed="81"/><rFont val="Tahoma"/><family val="2"/></rPr><t>Autor:</t></r><r><rPr><sz val="9"/><color indexed="81"/><rFont val="Tahoma"/><family val="2"/></rPr><t xml:space="preserve">
</t></r><r><rPr><sz val="11"/><color indexed="81"/><rFont val="Tahoma"/><family val="2"/></rPr><t>Emission factor should be the average emission factor in the origin.</t></r></text></comment><comment ref="T9" authorID_"0"><text><r><rPr><b/><sz val="9"/><color indexed="81"/><rFont val="Tahoma"/><family val="2"/></rPr><t xml:space="preserve">Autor: </t></r><r><rPr><sz val="11"/><color indexed="81"/><rFont val="Tahoma"/><family val="2"/></rPr><t>Emission factor should be the average emission factor in the destination (negative), since this corresponds to the CO2 avoided in the destination.</t></r><r><rPr><sz val="9"/><color indexed="81"/><rFont val="Tahoma"/><family val="2"/></rPr><t xml:space="preserve">
</t></r></text></comment></commentList></comments>
</file>

<file path=xl/sharedStrings.xml><?xml version="1.0" encoding="utf-8"?>
<sst xmlns="http://schemas.openxmlformats.org/spreadsheetml/2006/main" count="1445" uniqueCount="1118">
  <si>
    <t>1)</t>
  </si>
  <si>
    <t>Instructions</t>
  </si>
  <si>
    <t>Date of formal approval</t>
  </si>
  <si>
    <t>Authority approving the plan</t>
  </si>
  <si>
    <t>2)</t>
  </si>
  <si>
    <t>Energy efficiency requirements/standards</t>
  </si>
  <si>
    <t>Renewable energy requirements/standards</t>
  </si>
  <si>
    <t>Advisory services</t>
  </si>
  <si>
    <t>Financial support and grants</t>
  </si>
  <si>
    <t>Training and education</t>
  </si>
  <si>
    <t>3)</t>
  </si>
  <si>
    <t>EN</t>
  </si>
  <si>
    <t>PT</t>
  </si>
  <si>
    <t>ES</t>
  </si>
  <si>
    <t>FR</t>
  </si>
  <si>
    <t>GR</t>
  </si>
  <si>
    <t>SW</t>
  </si>
  <si>
    <t>DK</t>
  </si>
  <si>
    <t>IT</t>
  </si>
  <si>
    <t>…</t>
  </si>
  <si>
    <t>….</t>
  </si>
  <si>
    <t>…..</t>
  </si>
  <si>
    <t>TRANSLATION TABLE</t>
  </si>
  <si>
    <t>QUADRO DE TRADUÇÕES</t>
  </si>
  <si>
    <t>Please fill your language code in a light green cell, fill the translation of each item in the column below and put the code of your language in dark blue cell of first column:</t>
  </si>
  <si>
    <t>Por favor coloque o código do seu idioma numa das células verde claro, preencha a tradução de cada item na coluna em baixo e coloque o código do seu idioma na célula azul escuro da primeira coluna:</t>
  </si>
  <si>
    <t>Hot water</t>
  </si>
  <si>
    <t>Água quente</t>
  </si>
  <si>
    <t>Heating and cooling</t>
  </si>
  <si>
    <t>Aquecimento e arrefecimento</t>
  </si>
  <si>
    <t>Lighting</t>
  </si>
  <si>
    <t>Iluminação</t>
  </si>
  <si>
    <t>Cooking</t>
  </si>
  <si>
    <t>Cozinha</t>
  </si>
  <si>
    <t>Refrigerator and freezers</t>
  </si>
  <si>
    <t>Frigoríficos e congeladores</t>
  </si>
  <si>
    <t>Laundry machines and dryers</t>
  </si>
  <si>
    <t>Máquinas de lavar e secar roupa</t>
  </si>
  <si>
    <t>Dish washing</t>
  </si>
  <si>
    <t>Máquinas de lavar louça</t>
  </si>
  <si>
    <t>Tv sets</t>
  </si>
  <si>
    <t>Televisores</t>
  </si>
  <si>
    <t>Other electric appliances</t>
  </si>
  <si>
    <t>Outros aparelhos eléctricos</t>
  </si>
  <si>
    <t>Public lighting</t>
  </si>
  <si>
    <t>Iluminação pública</t>
  </si>
  <si>
    <t>Agriculture, forestry and fishing</t>
  </si>
  <si>
    <t>Agricultura, produção animal, caça, floresta e pesca</t>
  </si>
  <si>
    <t>Mining and quarrying</t>
  </si>
  <si>
    <t>Indústrias extractivas</t>
  </si>
  <si>
    <t>Manufacturing</t>
  </si>
  <si>
    <t>Indústrias transformadoras</t>
  </si>
  <si>
    <t>Water supply, sewerage, waste management and remediation activities</t>
  </si>
  <si>
    <t>Construction</t>
  </si>
  <si>
    <t>Construção</t>
  </si>
  <si>
    <t xml:space="preserve">Wholesale and retail trade; repair of motor vehicles and motorcycles </t>
  </si>
  <si>
    <t>Comércio por grosso e a retalho; reparação de veículos automóveis e motociclos</t>
  </si>
  <si>
    <t>Accomodation and food service activities</t>
  </si>
  <si>
    <t>Alojamento, restauração e similares</t>
  </si>
  <si>
    <t>General public administration and social security</t>
  </si>
  <si>
    <t>Administração pública e segurança social</t>
  </si>
  <si>
    <t>Defense, justice, police and fire departments</t>
  </si>
  <si>
    <t>Defesa, justiça, polícia e bombeiros</t>
  </si>
  <si>
    <t>Education</t>
  </si>
  <si>
    <t>Educação</t>
  </si>
  <si>
    <t>Human health and social work activities</t>
  </si>
  <si>
    <t>Actividades de saúde humana e apoio social</t>
  </si>
  <si>
    <t>Other services</t>
  </si>
  <si>
    <t>Outros serviços</t>
  </si>
  <si>
    <t>Private transports</t>
  </si>
  <si>
    <t>Freight transport by road and removal services</t>
  </si>
  <si>
    <t>Transporte de mercadorias por estrada e serviços de mudanças</t>
  </si>
  <si>
    <t>Hydro</t>
  </si>
  <si>
    <t>Hídrica</t>
  </si>
  <si>
    <t>Wind</t>
  </si>
  <si>
    <t>Eólica</t>
  </si>
  <si>
    <t>Solar</t>
  </si>
  <si>
    <t>Geothermal</t>
  </si>
  <si>
    <t>Geotérmica</t>
  </si>
  <si>
    <t>Ocean</t>
  </si>
  <si>
    <t>Oceânica</t>
  </si>
  <si>
    <t>Biomass</t>
  </si>
  <si>
    <t>Biomassa</t>
  </si>
  <si>
    <t>Urban waste</t>
  </si>
  <si>
    <t>Resíduos urbanos</t>
  </si>
  <si>
    <t>TOTAL</t>
  </si>
  <si>
    <t>SECONDARY ENERGY PRODUCTION AND ENERGY FLUXES</t>
  </si>
  <si>
    <t>PRODUÇÃO DE ENERGIA SECUNDÁRIA E FLUXOS ENERGÉTICOS</t>
  </si>
  <si>
    <t>Storage</t>
  </si>
  <si>
    <t>Armazenamento</t>
  </si>
  <si>
    <t>External connection</t>
  </si>
  <si>
    <t>Ligação externa</t>
  </si>
  <si>
    <t>Distribution losses and self-consumption</t>
  </si>
  <si>
    <t>Perdas de distribuição e consumos próprios</t>
  </si>
  <si>
    <t>Island  Sustainable Energy Action Plan (ISEAP)</t>
  </si>
  <si>
    <t>Starting year</t>
  </si>
  <si>
    <t>Ending year</t>
  </si>
  <si>
    <t>Mandatory fields</t>
  </si>
  <si>
    <t>Electricity (non-renewable)</t>
  </si>
  <si>
    <t>Heat (non-renewable)</t>
  </si>
  <si>
    <t>Cold (non-renewable)</t>
  </si>
  <si>
    <t>Electricidade (não renovável)</t>
  </si>
  <si>
    <t>Calor (não renovável)</t>
  </si>
  <si>
    <t>Frio (não renovável)</t>
  </si>
  <si>
    <t>SECTORS AND FIELDS OF ACTION</t>
  </si>
  <si>
    <t>ACTIONS
(one line per action - insert lines if necessary; exclude ETS actions)</t>
  </si>
  <si>
    <t>RESPONSIBLE FOR IMPLEMENTATION</t>
  </si>
  <si>
    <t>IMPLEMENTATION SCHEDULE</t>
  </si>
  <si>
    <t>ESTIMATED INVESTMENT COSTS [euro]</t>
  </si>
  <si>
    <t>EXPECTED ENERGY SAVINGS [MWh/year]</t>
  </si>
  <si>
    <t>EXPECTED RENEWABLE ENERGY PRODUCTION [MWh/year]</t>
  </si>
  <si>
    <t>EXPECTED CO2 REDUCTION [ton/year]</t>
  </si>
  <si>
    <t>ENERGY SAVINGS TARGET IN 2020 [MWh/year]</t>
  </si>
  <si>
    <t>RENEWABLE ENERGY PRODUCTION TARGET IN 2020 [MWh/year]</t>
  </si>
  <si>
    <t>CO2 REDUCTION TARGET IN 2020 [ton/year]</t>
  </si>
  <si>
    <t>LAND USE PLANNING</t>
  </si>
  <si>
    <t>Regional and local strategic planning</t>
  </si>
  <si>
    <t>Transports and mobility planning</t>
  </si>
  <si>
    <t>PUBLIC PROCUREMENT OF PRODUCTS AND SERVICES</t>
  </si>
  <si>
    <t>OTHER SECTORS (please specify)</t>
  </si>
  <si>
    <t>Instruções</t>
  </si>
  <si>
    <t>Data de aprovação formal</t>
  </si>
  <si>
    <t>Entidade que aprova o plano</t>
  </si>
  <si>
    <t>Campos obrigatórios</t>
  </si>
  <si>
    <t>Direct link to the webpage dedicated to ISEAP (if any)</t>
  </si>
  <si>
    <t>SECTORES E ÁREAS DE INTERVENÇÃO</t>
  </si>
  <si>
    <t>ACÇÕES
(uma linha por acção - inserir linhas se necessário; excluir acções CELE)</t>
  </si>
  <si>
    <t>RESPONSÁVEL PELA IMPLEMENTAÇÃO</t>
  </si>
  <si>
    <t>CALENDÁRIO DE IMPLEMENTAÇÃO</t>
  </si>
  <si>
    <t>Ano de início</t>
  </si>
  <si>
    <t>Ano de conclusão</t>
  </si>
  <si>
    <t>INVESTIMENTO ESTIMADO [euro]</t>
  </si>
  <si>
    <t>POUPANÇA DE ENERGIA ESPERADA [MWh/ano]</t>
  </si>
  <si>
    <t>PRODUÇÃO DE ENERGIA RENOVÁVEL ESPERADA [MWh/ano]</t>
  </si>
  <si>
    <t>REDUÇÃO DE EMISSÕES DE CO2 ESPERADAS [t/ano]</t>
  </si>
  <si>
    <t>META DE POUPANÇA DE ENERGIA EM 2020 [MWh/ano]</t>
  </si>
  <si>
    <t>META DE PRODUÇÃO DE ENERGIA RENOVÁVEL EM 2020 [MWh/ano]</t>
  </si>
  <si>
    <t>META DE REDUÇÃO DE EMISSÕES DE CO2 EM 2020 [t/ano]</t>
  </si>
  <si>
    <t>ORDENAMENTO DO TERRITÓRIO</t>
  </si>
  <si>
    <t>CONTRATOS PÚBLICOS DE PRODUTOS E SERVIÇOS</t>
  </si>
  <si>
    <t>CIDADÃOS E PARTES INTERESSADAS</t>
  </si>
  <si>
    <t>CITIZENS AND STAKEHOLDERS</t>
  </si>
  <si>
    <t>Ligação para o website dedicado ao ISEAP (se existir)</t>
  </si>
  <si>
    <t>Planeamento estratégico local e regional</t>
  </si>
  <si>
    <t>Planeamento de transportes e mobilidade</t>
  </si>
  <si>
    <t>Requisitos e standards para eficiência energética</t>
  </si>
  <si>
    <t>Requisitos e standards para energias renováveis</t>
  </si>
  <si>
    <t>Serviços de aconselhamento</t>
  </si>
  <si>
    <t>Sensibilização e cooperação</t>
  </si>
  <si>
    <t>Awareness raising and networking</t>
  </si>
  <si>
    <t>Formação e educação</t>
  </si>
  <si>
    <t>OUTROS SECTORES (por favor, especificar)</t>
  </si>
  <si>
    <t>Översättningstabell</t>
  </si>
  <si>
    <t>Var god och fyll i er landskod i den gröna cellen,fyll i översättningar av varje sak i kolumnen nedan och skriv koden för ert språk i den mörkblå cellen i den försa kolumnen.</t>
  </si>
  <si>
    <t>Uthållig energiplan för ön (ISEAP)</t>
  </si>
  <si>
    <t>Instruktioner</t>
  </si>
  <si>
    <t>Datum för när planen antogs</t>
  </si>
  <si>
    <t>Myndighet som antar planen</t>
  </si>
  <si>
    <t>Obligatoriska fält</t>
  </si>
  <si>
    <t>SEKTORER OCH AKTIVITETSOMRÅDEN</t>
  </si>
  <si>
    <t>AKTIVITETER (en rad per aktivitet-lägg in fler linjer om nödvändigt; uteslut ETS aktiviteter)</t>
  </si>
  <si>
    <t>ANSVARIG FÖR GENOMFÖRANDE</t>
  </si>
  <si>
    <t>TIDPLAN FÖR GENOMFÖRANDE</t>
  </si>
  <si>
    <t>Startår</t>
  </si>
  <si>
    <t>Slutår</t>
  </si>
  <si>
    <t>UPPSKATTADE INVESTERINGSKOSTNADER (euro)</t>
  </si>
  <si>
    <t>UPPSKATTADE ENEGIBESPARINGAR (MWh/year)</t>
  </si>
  <si>
    <t>UPPSKATTAD CO2 REDUKTION (ton/year)</t>
  </si>
  <si>
    <t>PRODUKTION AV FÖRNYESLBAR ENERGI- MÅL 2020 (MWh/year)</t>
  </si>
  <si>
    <t>CO2 REDUKTION -MÅL 2020 (MWh/year)</t>
  </si>
  <si>
    <t>Varmvatten</t>
  </si>
  <si>
    <t>Värme och kyla</t>
  </si>
  <si>
    <t>Belysning</t>
  </si>
  <si>
    <t>Matlagning</t>
  </si>
  <si>
    <t>Tillverkning</t>
  </si>
  <si>
    <t>Försvar,rättsväsende, polis- och räddningstjänst</t>
  </si>
  <si>
    <t>Utbildning</t>
  </si>
  <si>
    <t>Hälso- och socialtjänst</t>
  </si>
  <si>
    <t>Offentlig belysning</t>
  </si>
  <si>
    <t>Privata transporter</t>
  </si>
  <si>
    <t>SEKUNDÄR ENERGIPRODUKTION OCH ENERGIFLÖDEN</t>
  </si>
  <si>
    <t>El (ej förnyelsebar)</t>
  </si>
  <si>
    <t>Värme (ej förnyelsebar)</t>
  </si>
  <si>
    <t>Vattenkraft</t>
  </si>
  <si>
    <t>Vindkraft</t>
  </si>
  <si>
    <t>Solenergi</t>
  </si>
  <si>
    <t>Geotermisk energi</t>
  </si>
  <si>
    <t>Våg (ocean)</t>
  </si>
  <si>
    <t>Hushållsavfall</t>
  </si>
  <si>
    <t>Lagring</t>
  </si>
  <si>
    <t>Externa anslutningar</t>
  </si>
  <si>
    <t>MARKANVÄNDNINGSPLANERING</t>
  </si>
  <si>
    <t>Transport- och mobilitetsplanering</t>
  </si>
  <si>
    <t>OFFENTLIG UPPHANDLING AV PRODUKTER OCH TJÄNSTER</t>
  </si>
  <si>
    <t>Energieffektivisering krav och standards</t>
  </si>
  <si>
    <t>Förnyeslebar energi krav och standard</t>
  </si>
  <si>
    <t>INVÅNARE OCH AKTÖRER</t>
  </si>
  <si>
    <t>Rådgivande tjänster</t>
  </si>
  <si>
    <t>Finansiella stöd och bidrag</t>
  </si>
  <si>
    <t>Beteende påverkan och nätverksarbete</t>
  </si>
  <si>
    <t>ANDRA SEKTORER (specificera)</t>
  </si>
  <si>
    <t>OVERSÆTTELSES TABEL</t>
  </si>
  <si>
    <t>Ø handlingsplan for bæredygtig energi (ISEAP)</t>
  </si>
  <si>
    <t>Dato for formel godkendelse</t>
  </si>
  <si>
    <t>Myndighed der godkender planen</t>
  </si>
  <si>
    <t>Obligatoriske felter</t>
  </si>
  <si>
    <t>SEKTORER OG Indsatsområder</t>
  </si>
  <si>
    <t xml:space="preserve">Handlinger (Én linje pr handling - indsæt linjer om nødvendigt; undlad ETS handlinger) </t>
  </si>
  <si>
    <t>ANSVARLIG FOR IMPLEMENTERING</t>
  </si>
  <si>
    <t>Tidsplan for implementering</t>
  </si>
  <si>
    <t>Begyndelsesår</t>
  </si>
  <si>
    <t>Afslutnings år</t>
  </si>
  <si>
    <t>ANSLÅEDE INVESTERINGSOMKOSTNINGER [euro]</t>
  </si>
  <si>
    <t>Forventede energibesparelser [MWh / år]</t>
  </si>
  <si>
    <t>FORVENTET produktion af vedvarende energi [MWh / år]</t>
  </si>
  <si>
    <t>FORVENTET CO2 reduktion [ton / år]</t>
  </si>
  <si>
    <t>Energisparemål i 2020 [MWh / år]</t>
  </si>
  <si>
    <t>Produktion af vedvarende energi i 2020 [MWh / år]</t>
  </si>
  <si>
    <t>CO2 reduktionsmål i 2020 [ton / år]</t>
  </si>
  <si>
    <t>Varmt vand</t>
  </si>
  <si>
    <t>Madlavning</t>
  </si>
  <si>
    <t>Køleskabe og frysere</t>
  </si>
  <si>
    <t>Vaskemaskiner og tørretumblere</t>
  </si>
  <si>
    <t>Opvask</t>
  </si>
  <si>
    <t>Tv-apparater</t>
  </si>
  <si>
    <t>Andre elektriske apparater</t>
  </si>
  <si>
    <t>Landbrug, skovbrug og fiskeri</t>
  </si>
  <si>
    <t>Råstofudvinding</t>
  </si>
  <si>
    <t>Byggeri</t>
  </si>
  <si>
    <t>Forsvar, retsvæsen, politi og brandvæsen</t>
  </si>
  <si>
    <t>Uddannelse</t>
  </si>
  <si>
    <t>Sundhedsvæsen og sociale foranstaltninger</t>
  </si>
  <si>
    <t>Vejgodstransport og flytning</t>
  </si>
  <si>
    <t>Private transporter</t>
  </si>
  <si>
    <t>SEKUNDÆR ENERGIPRODUKTION OG ENERGI UDSVING</t>
  </si>
  <si>
    <t>El (ikke vedvarende)</t>
  </si>
  <si>
    <t>Varme (ikke vedvarende)</t>
  </si>
  <si>
    <t>Kolde (ikke vedvarende)</t>
  </si>
  <si>
    <t>Vind</t>
  </si>
  <si>
    <t>Geotermisk</t>
  </si>
  <si>
    <t>Biomasse</t>
  </si>
  <si>
    <t>Byaffald</t>
  </si>
  <si>
    <t>Ekstern tilslutning</t>
  </si>
  <si>
    <t>Distributionstab og selvstændige forbrug</t>
  </si>
  <si>
    <t>...</t>
  </si>
  <si>
    <t>Arealanvendelsesplanlægning</t>
  </si>
  <si>
    <t>Regionale og lokale strategiske planlægning</t>
  </si>
  <si>
    <t>Transport og planlægning af mobilitet</t>
  </si>
  <si>
    <t>OFFENTLIGE indkøb af varer og tjenesteydelser</t>
  </si>
  <si>
    <t>Vedvarende energi krav / standarder</t>
  </si>
  <si>
    <t>Borgere og interessenter</t>
  </si>
  <si>
    <t>Rådgivning</t>
  </si>
  <si>
    <t>Økonomisk støtte og tilskud</t>
  </si>
  <si>
    <t>Bevidstgørelse og netværk</t>
  </si>
  <si>
    <t>Træning og uddannelse</t>
  </si>
  <si>
    <t>Andre sektorer (angiv nærmere)</t>
  </si>
  <si>
    <t>Direkte link til den webside dedikeret til ISEAP (hvis nogen)</t>
  </si>
  <si>
    <t>ANSVARSFRASKRIVELSE: Ansvaret for indholdet af denne publikation ligger hos forfatterne. Det afspejler ikke nødvendigvis udtalelse fra De Europæiske Fællesskaber. Europa-Kommissionen er ikke ansvarlig for nogen brug, der kan være lavet af oplysningerne heri.</t>
  </si>
  <si>
    <t>EST</t>
  </si>
  <si>
    <t>TÕLGETE TABEL</t>
  </si>
  <si>
    <t>Palun kirjuta helerohelisse lahtrisse oma keele kodeering, täida alljärgnev veerg tõlgetega ja märgi keele kood esimese tulba tumesinisesse lahtrisse:</t>
  </si>
  <si>
    <t>Saare säästva energia tegevusplaan (ISEAP)</t>
  </si>
  <si>
    <t>Juhised</t>
  </si>
  <si>
    <t>Ametliku kooskõlastamise kuupäev</t>
  </si>
  <si>
    <t>Tegevusplaani kooskõlastav ametkond</t>
  </si>
  <si>
    <t>Kohustuslikud väljad</t>
  </si>
  <si>
    <t>Tegevusvaldkonnad ja sektorid</t>
  </si>
  <si>
    <t>TEGEVUSED (üks rida tegevuse kohta- sisesta read kui vajalik; jäta välja emissioonide kauplemisskeemi tegevused)</t>
  </si>
  <si>
    <t>VASTUTAV ELLUVIIMISE EEST</t>
  </si>
  <si>
    <t>ELLUVIIMISE AJAKAVA</t>
  </si>
  <si>
    <t>Alustamise aasta</t>
  </si>
  <si>
    <t>Lõpetamise aasta</t>
  </si>
  <si>
    <t>INVESTEERINGU HINNANGULINE MAKSUMUS [eurodes]</t>
  </si>
  <si>
    <t>EELDATAV ENERGIASÄÄST [MWh/aastas]</t>
  </si>
  <si>
    <t>EELDATAV TAASTUVENERGIA TOOTMINE [MWh/aastas]</t>
  </si>
  <si>
    <t>EELDATAV CO2 VÄHENEMINE [tonni/aastas]</t>
  </si>
  <si>
    <t>ENERGIA SÄÄST AASTAKS 2020 [MWh/aastas]</t>
  </si>
  <si>
    <t>TAASTUVENERGIA TOOTMINE AASTAKS 2020 [MWh/aastas]</t>
  </si>
  <si>
    <t>CO2 VÄHENEMINE AASTAKS 2020 [tonni/aastas]</t>
  </si>
  <si>
    <t>Soe vesi</t>
  </si>
  <si>
    <t>Kütmine ja jahutamine</t>
  </si>
  <si>
    <t>Valgustus</t>
  </si>
  <si>
    <t>Toiduvalmistamine</t>
  </si>
  <si>
    <t>Pesumasinad ja -kuivatid</t>
  </si>
  <si>
    <t>Nõudepesu</t>
  </si>
  <si>
    <t>Televiisorid</t>
  </si>
  <si>
    <t>Teised elektrilised seadmed</t>
  </si>
  <si>
    <t>Põllumajandus, metsandus ja kalandus</t>
  </si>
  <si>
    <t>Kaevandamine</t>
  </si>
  <si>
    <t>Ehitus</t>
  </si>
  <si>
    <t>Haridus</t>
  </si>
  <si>
    <t>Tervisekaitse ja sotsiaaltöö</t>
  </si>
  <si>
    <t>Teised teenused</t>
  </si>
  <si>
    <t>Tänavavalgustus</t>
  </si>
  <si>
    <t>Eratransport</t>
  </si>
  <si>
    <t>SEKUNDAARNE ENERGIA TOOTMINE JA  ENERGIA ÜLEKANNE</t>
  </si>
  <si>
    <t>Elekter (taastumatutest allikatest)</t>
  </si>
  <si>
    <t>Küte (taastumatutest allikatest)</t>
  </si>
  <si>
    <t>Jahutamine (taastumatutest allikatest)</t>
  </si>
  <si>
    <t>Hüdro</t>
  </si>
  <si>
    <t>Tuul</t>
  </si>
  <si>
    <t>Päike</t>
  </si>
  <si>
    <t>Maasoojus</t>
  </si>
  <si>
    <t>Okeaan</t>
  </si>
  <si>
    <t>Jäätmed</t>
  </si>
  <si>
    <t>Säilitamine</t>
  </si>
  <si>
    <t>Väline ühendus</t>
  </si>
  <si>
    <t>Ülekande kaod ja kohapealne tarbimine</t>
  </si>
  <si>
    <t>MAAKASUTUSE PLANEERIMINE</t>
  </si>
  <si>
    <t>Regionaalne ja kohalik strateegiline planeerimine</t>
  </si>
  <si>
    <t>TOODETE JA TEENUSE RIIGIHANGE</t>
  </si>
  <si>
    <t>Energia efektiivsuse nõuded/standardid</t>
  </si>
  <si>
    <t>Taastuvenergia nõuded/standardid</t>
  </si>
  <si>
    <t>KODANIKUD JA HUVIRÜHMAD</t>
  </si>
  <si>
    <t>Nõustamisteenused</t>
  </si>
  <si>
    <t>Finantsabi ja toetused</t>
  </si>
  <si>
    <t>Teadlikkuse tõstmine ja koostöövõrgustikud</t>
  </si>
  <si>
    <t>Koolitus ja haridus</t>
  </si>
  <si>
    <t>TEISED SEKTORID (palun täpsusta)</t>
  </si>
  <si>
    <t>KOKKU</t>
  </si>
  <si>
    <t>Otselink ISEAP koduleheküljele (kui on olemas)</t>
  </si>
  <si>
    <t>LOOBUMINE VASTUTUSEST: Kogu vastutus antud väljaande sisu eest lasub autoritel. See ei peegelda tingimata Euroopa riikide arvamust. Euroopa Komitee ei ole vastutav siin oleva informatsiooni kasutamise eest.</t>
  </si>
  <si>
    <t>ΠΙΝΑΚΑΣ ΜΕΤΑΦΡΑΣΗΣ</t>
  </si>
  <si>
    <t xml:space="preserve">Παρακαλώ συμπληρώστε τη γλώσσα σας στο πράσινο κελί. Μεταφράστε κάθε γραμμή του πίνκακα και προσθέστε τον ανάλογο κώδικα στο μπλέ κελί στην πρώτη στήλη. </t>
  </si>
  <si>
    <t>Νησιωτικό Σχέδιο Δράσης για την Αειφόρο Ενέργεια (ΝΣΔΑΕ)</t>
  </si>
  <si>
    <t>Οδηγίες</t>
  </si>
  <si>
    <t>Ημερομηνία επίσημης έγκρισης</t>
  </si>
  <si>
    <t>Αρχή που εγκρίνει το σχέδιο</t>
  </si>
  <si>
    <t>Υποχρεωτικά πεδία</t>
  </si>
  <si>
    <t>ΤΟΜΕΙΣ ΚΑΙ ΠΕΔΙΑ ΔΡΑΣΗΣ</t>
  </si>
  <si>
    <t>ΔΡΑΣΕΙΣ (μία γραμμή ανά δράση - εάν χρειαστεί εισάγετε γραμμές, μη συμπεριλάβετε τις δράσεις ETS)</t>
  </si>
  <si>
    <t>ΥΠΕΥΘΥΝΟΣ ΓΙΑ ΤΗΝ ΕΦΑΡΜΟΓΗ</t>
  </si>
  <si>
    <t>ΠΡΟΓΡΑΜΜΑ ΕΦΑΡΜΟΓΗΣ</t>
  </si>
  <si>
    <t>Έτος έναρξης</t>
  </si>
  <si>
    <t>Έτος λήξης</t>
  </si>
  <si>
    <t>ΑΝΑΜΕΝΟΜΕΝΕΣ ΕΠΕΝΔΥΤΙΚΕΣ ΔΑΠΑΝΕΣ [ευρώ]</t>
  </si>
  <si>
    <t>ΑΝΑΜΕΝΟΜΕΝΗ ΕΞΟΙΚΟΝΟΜΗΣΗ ΕΝΕΡΓΕΙΑΣ [ΜWh/έτος]</t>
  </si>
  <si>
    <t>ΑΝΑΜΕΝΟΜΕΝΗ ΠΑΡΑΓΩΓΗ ΑΠΟ ΑΝΑΝΕΩΣΙΜΕΣ ΠΗΓΕΣ ΕΝΕΡΓΕΙΑΣ [ΜWh/έτος]</t>
  </si>
  <si>
    <t>ΑΝΑΜΕΝΟΜΕΝΗ ΜΕΙΩΣΗ CO2 [τόνοι/έτος]</t>
  </si>
  <si>
    <t>Ζεστό νερό χρήσης</t>
  </si>
  <si>
    <t>Θέρμανση και ψύξη</t>
  </si>
  <si>
    <t>Μαγείρεμα</t>
  </si>
  <si>
    <t>Ψυγεία και καταψύκτες</t>
  </si>
  <si>
    <t>Πλυντήρια και στεγνωτήρια</t>
  </si>
  <si>
    <t>Πλυντήρια πιάτων</t>
  </si>
  <si>
    <t>Τηλεοράσεις</t>
  </si>
  <si>
    <t>Άλλες ηλεκτρικές συσκευές</t>
  </si>
  <si>
    <t>Γεωργία, δασοκομία και αλιεία</t>
  </si>
  <si>
    <t>Ορυχεία και λατομεία</t>
  </si>
  <si>
    <t>Μεταποίηση</t>
  </si>
  <si>
    <t>Παροχή νερού, επεξεργασία λυμάτων, διαχείριση αποβλήτων και δραστηριότητες εξυγίανσης</t>
  </si>
  <si>
    <t>Κατασκευές</t>
  </si>
  <si>
    <t>Χονδρικό και λιανικό εμπόριο, επισκευή μηχανοκίνητων οχημάτων και μοτοσυκλετών</t>
  </si>
  <si>
    <t>Δραστηριότητες υπηρεσιών παροχής καταλύματος και υπηρεσιών εστίασης</t>
  </si>
  <si>
    <t>Γενική δημόσια διοίκηση και κοινωνική ασφάλιση</t>
  </si>
  <si>
    <t>Υπηρεσίες άμυνας και δικαιοσύνης, αστυνομία και πυσοσβεστικά σώματα</t>
  </si>
  <si>
    <t>Εκπαίδευση</t>
  </si>
  <si>
    <t>Δραστηριότητες σχετικές με την ανθρώπινη υγεία και την κοινωνική μέριμνα</t>
  </si>
  <si>
    <t>Άλλες υπηρεσίες</t>
  </si>
  <si>
    <t>Οδικές μεταφορές εμπορευμάτων και υπηρεσίες μετακόμισης</t>
  </si>
  <si>
    <t>ΔΕΥΤΕΡΟΓΕΝΗΣ ΠΑΡΑΓΩΓΗ ΕΝΕΡΓΕΙΑΣ ΚΑΙ ΕΝΕΡΓΕΙΑΚΏΝ ΡΟΩΝ</t>
  </si>
  <si>
    <t>Ηλεκτριμός (συμβατική)</t>
  </si>
  <si>
    <t>Θέρμανση (συμβατική)</t>
  </si>
  <si>
    <t>Ψύξη (συμβατική)</t>
  </si>
  <si>
    <t>Υδραυλική ενέργεια</t>
  </si>
  <si>
    <t>Αιολική ενέργεια</t>
  </si>
  <si>
    <t>Ηλιακή ενέργεια</t>
  </si>
  <si>
    <t>Γεωθερμική ενέργεια</t>
  </si>
  <si>
    <t>Ωκεάνια ενέργεια</t>
  </si>
  <si>
    <t>Βιομάζα</t>
  </si>
  <si>
    <t>Αστικά απόβλητα</t>
  </si>
  <si>
    <t>Αποθήκευση</t>
  </si>
  <si>
    <t>Εξωτερική διασύνδεση</t>
  </si>
  <si>
    <t>Απώλειες διανομής και αυτο-κατανάλωση</t>
  </si>
  <si>
    <t>ΣΧΕΔΙΑΣΜΟΣ ΧΡΗΣΕΩΝ ΓΗΣ</t>
  </si>
  <si>
    <t>Στρατηγικός σχεδιασμός περιφερειών και τοπικών αρχών</t>
  </si>
  <si>
    <t>Σχεδιασμός μεταφορών και κινητικότητας</t>
  </si>
  <si>
    <t>ΔΗΜΟΣΙΕΣ ΣΥΜΒΑΣΕΙΣ ΠΡΟΪΟΝΤΩΝ ΚΑΙ ΥΠΗΡΕΣΙΩΝ</t>
  </si>
  <si>
    <t>Απαιτήσεις/πρότυπα ενεργειακής απόδοσης</t>
  </si>
  <si>
    <t>Απαιτήσεις/πρότυπα ανανεώσιμης ενέργειας</t>
  </si>
  <si>
    <t>ΠΟΛΙΤΕΣ ΚΑΙ ΕΜΠΛΕΚΟΜΕΝΟΙ ΦΟΡΕΙΣ</t>
  </si>
  <si>
    <t>Συμβουλευτικές υπηρεσίες</t>
  </si>
  <si>
    <t>Οικονομική υποστήριξη και επιχορηγήσεις</t>
  </si>
  <si>
    <t>Ευαισθητοποίηση και δικτύωση</t>
  </si>
  <si>
    <t>Κατάρτιση και εκπαίδευση</t>
  </si>
  <si>
    <t>ΑΛΛΟΙ ΚΛΑΔΟΙ (διευκρινίστε)</t>
  </si>
  <si>
    <t>ΣΥΝΟΛΟ</t>
  </si>
  <si>
    <t>Απευθείας σύνδεση με την ιστοσελίδα για το ΝΣΔΑΕ (εάν υπάρχει)</t>
  </si>
  <si>
    <t>ΑΠΟΠΟΙΗΣΗ: Η αποκλειστική ευθύνη για το περιεχόμενο αυτής της δημοσίευσης βαραίνει τους συγγραφείς. Δεν εκφράζει απαραίτητα τη γνώμη των Ευρωπαϊκών Κοινοτήτων. Η Ευρωπαϊκή Επιτροπή δεν ευθύνεται για οποιαδήποτε χρήση των πληροφοριών που περιέχονται σε αυτήν.</t>
  </si>
  <si>
    <t>ΣΤΟΧΟΣ ΠΑΡΑΓΩΓΗΣ ΑΠΟ ΑΝΑΝΕΩΣΙΜΕΣ ΠΗΓΕΣ ΕΝΕΡΓΕΙΑΣ ΜΕΧΡΙ ΤΟ 2020 [MWh/έτος]</t>
  </si>
  <si>
    <t>ΣΤΟΧΟΣ ΜΕΙΩΣΗΣ CO2 ΜΕΧΡΙ ΤΟ 2020 [τόνοι/έτος]</t>
  </si>
  <si>
    <t>ΣΤΟΧΟΣ ΕΞΟΙΚΟΝΟΜΗΣΗΣ ΕΝΕΡΓΕΙΑΣ ΜΕΧΡΙ ΤΟ 2020 [MWh/έτος]</t>
  </si>
  <si>
    <t>Apoios financeiros e subsídios</t>
  </si>
  <si>
    <t>Energy infrastructures planning</t>
  </si>
  <si>
    <t>Renewable energy land use planning</t>
  </si>
  <si>
    <t>Planeamento territorial das energias renováveis</t>
  </si>
  <si>
    <t>Monitoring</t>
  </si>
  <si>
    <t>Monitorização</t>
  </si>
  <si>
    <t>Regulamentation</t>
  </si>
  <si>
    <t>Regulamentação</t>
  </si>
  <si>
    <t>Plano de Acção para a Energia Sustentável nas Ilhas (ISEAP)</t>
  </si>
  <si>
    <t>Transpordi ja liikumise planeerimine</t>
  </si>
  <si>
    <t>Energeetika infrastruktuuri planeerimine</t>
  </si>
  <si>
    <t>Taastuvenergia maakasutuse planeerimine</t>
  </si>
  <si>
    <t>Seire</t>
  </si>
  <si>
    <t>Seadusandlus</t>
  </si>
  <si>
    <t>UPPSKATTAD FÖRNYBAR ENERGIPRODUKTION (MWh/year)</t>
  </si>
  <si>
    <t>ENERGIBESPARINGSMÅL ÅR 2020 (MWh/year)</t>
  </si>
  <si>
    <t>Jordbruk, skogsbruk och fiske</t>
  </si>
  <si>
    <t>Utvinning av mineral</t>
  </si>
  <si>
    <t>Vattenförsörjning; avloppsrening, avfallshantering och sanering</t>
  </si>
  <si>
    <t>Byggverksamhet</t>
  </si>
  <si>
    <t>Handel; reparation av motorfordon och motorcyklar</t>
  </si>
  <si>
    <t>Hotell- och restaurangverksamhet</t>
  </si>
  <si>
    <t>Offentlig förvaltning (och försvar); obligatorisk socialförsäkring</t>
  </si>
  <si>
    <t>Transport och magasinering</t>
  </si>
  <si>
    <t>Kyla (ej förnyelsebar)</t>
  </si>
  <si>
    <t>Bioenergi (biomassa)</t>
  </si>
  <si>
    <t>Distributionsförluster och egen användning</t>
  </si>
  <si>
    <t>Regional och lokal strategisk planering</t>
  </si>
  <si>
    <t>Planer för energi infrastruktur</t>
  </si>
  <si>
    <t>Planering för markanvändning</t>
  </si>
  <si>
    <t>Kurser och utbildning</t>
  </si>
  <si>
    <t>Mätning och uppföljning</t>
  </si>
  <si>
    <t>Lagar och regler</t>
  </si>
  <si>
    <t>Direkt länk till hemsidan för energiplanen ISEAP om det finns någon</t>
  </si>
  <si>
    <t>Ansvarsfriskrivning: Det totala ansvaret för innehållet i denna publikation ligger hos författarna. Det visar inte nödvändigtvis opinionen i den Europeiska gemenskapen. EU -kommissionen är inte ansvarig för hur  denna information används.</t>
  </si>
  <si>
    <t>Σχεδιασμός ενεργειακών υποδομών</t>
  </si>
  <si>
    <t>Σχεδιασμός χρήσεων γης για αξιοποίηση ΑΠΕ</t>
  </si>
  <si>
    <t>Παρακολούθηση</t>
  </si>
  <si>
    <t>Νομοθετήματα</t>
  </si>
  <si>
    <t>Du bedes udfylde din sprogkode i den lysegrøn celle, fylde oversættelse af hvert element i kolonnen nedenfor og sætte koden for dit sprog i den mørkeblå celle i første kolonne:</t>
  </si>
  <si>
    <t>Energieffektivitets krav / standarder</t>
  </si>
  <si>
    <t>OVERALL STRATEGY</t>
  </si>
  <si>
    <t>Absolute reduction</t>
  </si>
  <si>
    <t>Per capita reduction</t>
  </si>
  <si>
    <t>Coordination and organisational structures created/assigned</t>
  </si>
  <si>
    <t>Staff capacity allocated</t>
  </si>
  <si>
    <t>Involvement of stakeholders and citizens</t>
  </si>
  <si>
    <t>Overall estimated budget</t>
  </si>
  <si>
    <t>Foreseen financing sources for the investments within your action plan</t>
  </si>
  <si>
    <t>Planned measures for monitoring and follow up</t>
  </si>
  <si>
    <t>BASELINE EMISSION INVENTORY</t>
  </si>
  <si>
    <t>Inventory year</t>
  </si>
  <si>
    <t>Emission reporting unit</t>
  </si>
  <si>
    <t>Fossil fuels</t>
  </si>
  <si>
    <t>Natural gas</t>
  </si>
  <si>
    <t>Diesel</t>
  </si>
  <si>
    <t>Gasoline</t>
  </si>
  <si>
    <t>Coal</t>
  </si>
  <si>
    <t xml:space="preserve">                  www.islepact.pt</t>
  </si>
  <si>
    <t>ESTRATÉGIA GLOBAL</t>
  </si>
  <si>
    <t>Subtotal</t>
  </si>
  <si>
    <t>DEMAND SECTOR</t>
  </si>
  <si>
    <t>SECTOR DE PROCURA</t>
  </si>
  <si>
    <t>ΤΟΜΕΑΣ ΖΗΤΗΣΗΣ</t>
  </si>
  <si>
    <t>BEHOVSSEKTOR</t>
  </si>
  <si>
    <t>EFTERSPØRGSEL SEKTOR</t>
  </si>
  <si>
    <t>TARBIJAD</t>
  </si>
  <si>
    <t>Υποσύνολο</t>
  </si>
  <si>
    <t>Delsumma</t>
  </si>
  <si>
    <t>Sub-total</t>
  </si>
  <si>
    <t>Vahesumma</t>
  </si>
  <si>
    <t>ENERGY FOR FINAL USE</t>
  </si>
  <si>
    <t>ENERGIA PARA CONSUMO FINAL</t>
  </si>
  <si>
    <t>ΕΝΕΡΓΕΙΑ ΓΙΑ ΤΕΛΙΚΉ ΧΡΗΣΗ</t>
  </si>
  <si>
    <t>ENERGI FÖR SLUTLIG ANVÄNDNING</t>
  </si>
  <si>
    <t>ENERGI til endelig anvendelse</t>
  </si>
  <si>
    <t>ENERGIA LÕPPTARBIMISES</t>
  </si>
  <si>
    <t>Centralized energy services</t>
  </si>
  <si>
    <t>Serviços energéticos centralizados</t>
  </si>
  <si>
    <t>Κεντρικές υπηρεσίες ενέργειας</t>
  </si>
  <si>
    <t>Centraliserde energitjänster</t>
  </si>
  <si>
    <t>Centraliseret energitjenester</t>
  </si>
  <si>
    <t>Kesksed energiateenused</t>
  </si>
  <si>
    <t>Electricity from public grid</t>
  </si>
  <si>
    <t>Electricidade da rede pública</t>
  </si>
  <si>
    <t>Ηλεκτρική ενέργεια από δημόσιο δίκτυο</t>
  </si>
  <si>
    <t>Elektricitet från det allmäna elnätet</t>
  </si>
  <si>
    <t>Elektricitet fra offentlige net</t>
  </si>
  <si>
    <t>Elekter avalikust võrgust</t>
  </si>
  <si>
    <t>Heat from district heating</t>
  </si>
  <si>
    <t>Calor de rede de pública</t>
  </si>
  <si>
    <t>Θέρμανση από τηλεθέρμανση</t>
  </si>
  <si>
    <t>Värme från fjärrvärme</t>
  </si>
  <si>
    <t>Varme fra fjernvarme</t>
  </si>
  <si>
    <t>Soojus kaugküttevõrgust</t>
  </si>
  <si>
    <t>Cold from district cooling</t>
  </si>
  <si>
    <t>Frio de rede pública</t>
  </si>
  <si>
    <t>Ψύξη από τηλεψύξη</t>
  </si>
  <si>
    <t>Kyla från fjärrkyla</t>
  </si>
  <si>
    <t>Kulde fra fjernkøling</t>
  </si>
  <si>
    <t>Jahutus jahutusvõrgust</t>
  </si>
  <si>
    <t>Combustíveis fósseis</t>
  </si>
  <si>
    <t>Ορυκτά καύσιμα</t>
  </si>
  <si>
    <t>Fossila bränslen</t>
  </si>
  <si>
    <t>Fossile brændstoffer</t>
  </si>
  <si>
    <t>Fossiilsed kütused</t>
  </si>
  <si>
    <t>Fueloil</t>
  </si>
  <si>
    <t>Fuelóleo</t>
  </si>
  <si>
    <t>Μαζούτ</t>
  </si>
  <si>
    <t>Eldningsolja</t>
  </si>
  <si>
    <t>Fuelolie</t>
  </si>
  <si>
    <t>kütteõli</t>
  </si>
  <si>
    <t>Gasóleo</t>
  </si>
  <si>
    <t>Πετρέλαιο</t>
  </si>
  <si>
    <t>diisel</t>
  </si>
  <si>
    <t>Gasolina</t>
  </si>
  <si>
    <t>Βενζίνη</t>
  </si>
  <si>
    <t>Bensin</t>
  </si>
  <si>
    <t>Benzin</t>
  </si>
  <si>
    <t>bensiin</t>
  </si>
  <si>
    <t>LPG</t>
  </si>
  <si>
    <t>GPL</t>
  </si>
  <si>
    <t>Υγραέριο</t>
  </si>
  <si>
    <t>majapidamisgaas</t>
  </si>
  <si>
    <t>Gás natural</t>
  </si>
  <si>
    <t>Φυσικό αέριο</t>
  </si>
  <si>
    <t>Naturgas</t>
  </si>
  <si>
    <t>looduslik gaas</t>
  </si>
  <si>
    <t>Carvão</t>
  </si>
  <si>
    <t>Γαιάνθρακας</t>
  </si>
  <si>
    <t>Kol</t>
  </si>
  <si>
    <t>Kul</t>
  </si>
  <si>
    <t>süsi</t>
  </si>
  <si>
    <t>Renewable energy sources (excluding electricity and heat sold to public networks)</t>
  </si>
  <si>
    <t>Fontes energéticas renováveis (excluindo electricidade e calor para venda a redes públicas)</t>
  </si>
  <si>
    <t>Ανανεώσιμες πηγές ενέργειας (εξαιρουμένης της ηλεκτρικής ενέργειας και της θερμότητας που πωλείται σε δημόσια δίκτυα)</t>
  </si>
  <si>
    <t>Förnybara energikällor (ej inkluderat el och värme sålda till allmänna nätverk)</t>
  </si>
  <si>
    <t>Vedvarende energikilder (med undtagelse af elektricitet og solgt varme til offentlige net)</t>
  </si>
  <si>
    <t>Taastuvenergia allikad (välistatud elekter ja soojus, mis müüakse avalikesse võrkudesse)</t>
  </si>
  <si>
    <t>Vesi</t>
  </si>
  <si>
    <t>Sol</t>
  </si>
  <si>
    <t>Geotermiline</t>
  </si>
  <si>
    <t>Vågkraft</t>
  </si>
  <si>
    <t>Ocean/ hav</t>
  </si>
  <si>
    <t>Ookean</t>
  </si>
  <si>
    <t>Avfall från städer</t>
  </si>
  <si>
    <t>Prügi</t>
  </si>
  <si>
    <t>Energy recovery</t>
  </si>
  <si>
    <t>Recuperação de energia</t>
  </si>
  <si>
    <t>Ανάκτηση ενέργειας</t>
  </si>
  <si>
    <t>Energiåtervinning</t>
  </si>
  <si>
    <t>Energiudnyttelse</t>
  </si>
  <si>
    <t>Energiatagastust</t>
  </si>
  <si>
    <t>[MWh]</t>
  </si>
  <si>
    <t>Sector description</t>
  </si>
  <si>
    <t>Descrição do sector</t>
  </si>
  <si>
    <t>Περιγραφή τομέα</t>
  </si>
  <si>
    <t>Avdelning , beskrivning</t>
  </si>
  <si>
    <t>Sektor beskrivelse</t>
  </si>
  <si>
    <t>Sektori kirjeldus</t>
  </si>
  <si>
    <t>Redução absoluta</t>
  </si>
  <si>
    <t>Redução per capita</t>
  </si>
  <si>
    <t>Estruturas de coordenação e organização criadas/designadas</t>
  </si>
  <si>
    <t>Meios humanos alocados</t>
  </si>
  <si>
    <t>Envolvimento de partes interessadas e cidadãos</t>
  </si>
  <si>
    <t>Orçamento global estimado</t>
  </si>
  <si>
    <t>Fontes de financiamento previstas para os investimentos do plano de acção</t>
  </si>
  <si>
    <t>Medidas previstas de monitorização e acompanhamento</t>
  </si>
  <si>
    <t>Ano do inventário</t>
  </si>
  <si>
    <t>Unidade das emissões</t>
  </si>
  <si>
    <t>INVENTÁRIO DE EMISSÕES NO ANO BASE</t>
  </si>
  <si>
    <t>CO2 factors</t>
  </si>
  <si>
    <t>Translation</t>
  </si>
  <si>
    <t>LCA</t>
  </si>
  <si>
    <t>IPCC</t>
  </si>
  <si>
    <t>-</t>
  </si>
  <si>
    <t>CO2 emissioonid ETS installatsioonidest, mida arvestatakse teisese energia tootmisel</t>
  </si>
  <si>
    <t>CO2-emissioner fra kvotebelagte anlæg, der indgår i beregningerne for sekundære energiproduktion</t>
  </si>
  <si>
    <t>CO2 emissioner från ETS installationer inkluderade i beräkningarna för sekundär energi produktion</t>
  </si>
  <si>
    <t>Εκπομπές CO2 από εγκαταστάσεις ETS που συμπεριλαμβάνονται στους υπολογισμούς για τη δευτερογενή παραγωγή ενέργειας</t>
  </si>
  <si>
    <t>Emissões de CO2 de instalações CELE incluídas no cálculo para a produção de energia secundária</t>
  </si>
  <si>
    <t>CO2 emissions from ETS installations included in the calculations for secondary energy production</t>
  </si>
  <si>
    <t>CO2 emissioonid ETS installatsioonidest, mida arvestatakse lõpliku energiatarbe arvutamisel</t>
  </si>
  <si>
    <t>CO2-emissioner fra kvotebelagte anlæg, der indgår i beregningerne for den endelige anvendelse af energi</t>
  </si>
  <si>
    <t>CO2 emissioner från ETS installationer inkluderade i beräkningarna för slutanvändning av energi</t>
  </si>
  <si>
    <t>Εκπομπές CO2 από εγκαταστάσεις ETS που συμπεριλαμβάνονται στους υπολογισμούς για την τελική χρήση της ενέργειας</t>
  </si>
  <si>
    <t>Emissões de CO2 de instalações CELE incluídas no cálculo para a energia final</t>
  </si>
  <si>
    <t>CO2 emissions from ETS installations included in the calculations for final use of energy</t>
  </si>
  <si>
    <t>CO2 emissiooni tegurid</t>
  </si>
  <si>
    <t>CO2-emissionsfaktorer</t>
  </si>
  <si>
    <t>CO2 EMISSIONSFAKTORER</t>
  </si>
  <si>
    <t>ΣΥΝΤΕΛΕΣΤΕΣ ΕΚΠΟΜΠΩΝ CO2</t>
  </si>
  <si>
    <t>FACTORES DE EMISSÃO DE CO2</t>
  </si>
  <si>
    <t>CO2 EMISSION FACTORS</t>
  </si>
  <si>
    <t>CO2 emissioonid lõpptarbimisest</t>
  </si>
  <si>
    <t>CO2-EMISSIONER FRA SLUT FORBRUG</t>
  </si>
  <si>
    <t>CO2 EMISSIONER FRÅN SLUTLIGT ANVÄNDANDE</t>
  </si>
  <si>
    <t>ΕΚΠΟΜΠΕΣ CO2 ΑΠΟ ΤΕΛΙΚΗ ΧΡΗΣΗ</t>
  </si>
  <si>
    <t>EMISSÕES DE CO2 DA UTILIZAÇÃO FINAL</t>
  </si>
  <si>
    <t>CO2 EMISSIONS FROM FINAL USE</t>
  </si>
  <si>
    <t>CO2 emissioonid tootmisest</t>
  </si>
  <si>
    <t>CO2-emissioner fra produktion</t>
  </si>
  <si>
    <t>CO2 EMISSIONER FRÅN PRODUKTION</t>
  </si>
  <si>
    <t>ΕΚΠΟΜΠΕΣ CO2 ΑΠΟ ΠΑΡΑΓΩΓΗ</t>
  </si>
  <si>
    <t>EMISSÕES DE CO2 DA PRODUÇÃO</t>
  </si>
  <si>
    <t>CO2 EMISSIONS FROM PRODUCTION</t>
  </si>
  <si>
    <t>CO2 emissioonid</t>
  </si>
  <si>
    <t>CO2-EMISSIONER</t>
  </si>
  <si>
    <t>CO2 emissioner</t>
  </si>
  <si>
    <t>ΕΚΠΟΜΠΕΣ CO2</t>
  </si>
  <si>
    <t>EMISSÕES DE CO2</t>
  </si>
  <si>
    <t>CO2 EMISSIONS</t>
  </si>
  <si>
    <t>Eksporditud elekter (kaabel)</t>
  </si>
  <si>
    <t>Eksporteret elektricitet (kabel)</t>
  </si>
  <si>
    <t>Exporterad el (kabel)</t>
  </si>
  <si>
    <t>Εξαγώμενη ηλεκτρικής ενέργειας</t>
  </si>
  <si>
    <t>Electricidade exportada (cabo)</t>
  </si>
  <si>
    <t>Exported electricity (cable)</t>
  </si>
  <si>
    <t>Imporditud elekter (kaabel)</t>
  </si>
  <si>
    <t>Importeret elektricitet (kabel)</t>
  </si>
  <si>
    <t>Importerad el (kabel)</t>
  </si>
  <si>
    <t>Εισαγώμενη ηλεκτρικής ενέργειας</t>
  </si>
  <si>
    <t>Electricidade importada (cabo)</t>
  </si>
  <si>
    <t>Imported electricity (cable)</t>
  </si>
  <si>
    <t>PRIMAARENERGIA TARVE</t>
  </si>
  <si>
    <t>Primær energiefterspørgsel</t>
  </si>
  <si>
    <t>PRIMÄRT ENERGIBEHOV</t>
  </si>
  <si>
    <t>ΖΗΤΗΣΗ ΠΡΩΤΟΓΕΝΟΥΣ ΕΝΕΡΓΕΙΑΣ</t>
  </si>
  <si>
    <t>PROCURA DE ENERGIA PRIMÁRIA</t>
  </si>
  <si>
    <t>PRIMARY ENERGY DEMAND</t>
  </si>
  <si>
    <t>PRIMAARSED ENERGIA ALLIKAD</t>
  </si>
  <si>
    <t>Primær energikilde</t>
  </si>
  <si>
    <t>PRIMÄR ENERGIKÄLLA</t>
  </si>
  <si>
    <t>ΠΗΓΗ ΠΡΩΤΟΓΕΝΟΥΣ ΕΝΕΡΓΕΙΑΣ</t>
  </si>
  <si>
    <t>FONTE DE ENERGIA PRIMÁRIA</t>
  </si>
  <si>
    <t>PRIMARY ENERGY SOURCE</t>
  </si>
  <si>
    <t>Lõplik energiatarve</t>
  </si>
  <si>
    <t>Endelige energiefterspørgsel</t>
  </si>
  <si>
    <t>Slutligt energibehov</t>
  </si>
  <si>
    <t>Τελική ζήτηση ενέργειας</t>
  </si>
  <si>
    <t>Procura de energia final</t>
  </si>
  <si>
    <t>Final energy demand</t>
  </si>
  <si>
    <t>Soojus jahutuseks</t>
  </si>
  <si>
    <t>Varme konverteret til kulde</t>
  </si>
  <si>
    <t>Värmekonvertering till kyla</t>
  </si>
  <si>
    <t>Μετετροπή θέρμότητας σε ψύξη</t>
  </si>
  <si>
    <t>Conversão de calor para frio</t>
  </si>
  <si>
    <t>Heat conversion to cold</t>
  </si>
  <si>
    <t>Elekter jahutuseks</t>
  </si>
  <si>
    <t>Elektricitet konverteret til kulde</t>
  </si>
  <si>
    <t>Elkonvertering till kyla</t>
  </si>
  <si>
    <t>Μετετροπή ηλεκτρικής ενέργειας σε ψύξη</t>
  </si>
  <si>
    <t>Conversão de electricidade para frio</t>
  </si>
  <si>
    <t>Electricity conversion to cold</t>
  </si>
  <si>
    <t>TEISENE ENERGIA MUUNDAMINE</t>
  </si>
  <si>
    <t>SEKUNDÆR energiomsætning</t>
  </si>
  <si>
    <t>SEKUNDÄR ENERGIOMVANDLING</t>
  </si>
  <si>
    <t>ΜΕΤΑΤΡΟΠΗ ΔΕΥΤΕΡΟΓΕΝΟΥΣ ΕΝΕΡΓΕΙΑΣ</t>
  </si>
  <si>
    <t>CONVERSÃO DE ENERGIA SECUNDÁRIA</t>
  </si>
  <si>
    <t>SECONDARY ENERGY CONVERSION</t>
  </si>
  <si>
    <t>Jaotamine , kaod ja sisetarbimine</t>
  </si>
  <si>
    <t>Distributionstab og ejetforbrug</t>
  </si>
  <si>
    <t>Distributionsförluster och egen konsumtion</t>
  </si>
  <si>
    <t>Αυτο-κατανάλωση και απώλειες διανομής</t>
  </si>
  <si>
    <t>Reeksport ja välistarbimine</t>
  </si>
  <si>
    <t xml:space="preserve">Reeksporter og eksterne forbrug </t>
  </si>
  <si>
    <t>Återexport och extern konsumtiom</t>
  </si>
  <si>
    <t>Επανεξαγωγή και εξωτερική κατανάλωση</t>
  </si>
  <si>
    <t>Reexportação e consumos externos</t>
  </si>
  <si>
    <t>Reexportation and external consumption</t>
  </si>
  <si>
    <t>Energiaeksport</t>
  </si>
  <si>
    <t>Eksport fra ø</t>
  </si>
  <si>
    <t>Export från ön</t>
  </si>
  <si>
    <t>Εξαγωγές από το νησί</t>
  </si>
  <si>
    <t>Exportação da ilha</t>
  </si>
  <si>
    <t>Export from island</t>
  </si>
  <si>
    <t>Energiaimport</t>
  </si>
  <si>
    <t>Import til ø</t>
  </si>
  <si>
    <t>Import till ön</t>
  </si>
  <si>
    <t>Εισαγωγές στο νησί</t>
  </si>
  <si>
    <t>Importação para a ilha</t>
  </si>
  <si>
    <t>Import to island</t>
  </si>
  <si>
    <t>Välisühendus</t>
  </si>
  <si>
    <t>Extern anslutning</t>
  </si>
  <si>
    <t>Εξωτερική σύνδεση</t>
  </si>
  <si>
    <t>Energia salvestist</t>
  </si>
  <si>
    <t>Output fra lageret</t>
  </si>
  <si>
    <t>Output från lagring</t>
  </si>
  <si>
    <t>Δεδομένα παραγωγής από την αποθήκευση</t>
  </si>
  <si>
    <t>Saída do armazenamento</t>
  </si>
  <si>
    <t>Output from storage</t>
  </si>
  <si>
    <t>Energia salvestamiseks</t>
  </si>
  <si>
    <t>Input til opbevaring</t>
  </si>
  <si>
    <t>Input till lagring</t>
  </si>
  <si>
    <t>Δεδομένα εισαγωγής στην αποθήκευση</t>
  </si>
  <si>
    <t>Entrada para armazenamento</t>
  </si>
  <si>
    <t>Input to storage</t>
  </si>
  <si>
    <t>Salvestamine</t>
  </si>
  <si>
    <t>Opbevaring</t>
  </si>
  <si>
    <t>ENERGIAVOOD</t>
  </si>
  <si>
    <t>ENERGI STRØMME</t>
  </si>
  <si>
    <t>ENERGIFLÖDEN</t>
  </si>
  <si>
    <t>ΕΝΕΡΓΕΙΑΚΕΣ ΡΟΕΣ</t>
  </si>
  <si>
    <t>FLUXOS ENERGÉTICOS</t>
  </si>
  <si>
    <t>ENERGY FLUXES</t>
  </si>
  <si>
    <t>ENERGIA MUUNDAMISE EFEKTIIVSUS</t>
  </si>
  <si>
    <t>Energikonverterings effektivitet</t>
  </si>
  <si>
    <t>ENERGIOMVANDLINGSEFFEKTIVITET</t>
  </si>
  <si>
    <t>ΑΠΟΔΟΣΗ ΜΕΤΑΤΡΟΠΗΣ ΕΝΕΡΓΕΙΑΣ</t>
  </si>
  <si>
    <t>EFICIÊNCIA DA CONVERSÃO DE ENERGIA</t>
  </si>
  <si>
    <t>ENERGY CONVERSION EFFICIENCY</t>
  </si>
  <si>
    <t>Kadude teisendamine primaarenergiast sekundaarseks energiaks</t>
  </si>
  <si>
    <t>Konverterings tab fra primær til sekundær energi</t>
  </si>
  <si>
    <t>Omvandlingsförluster från primär till sekundär energi</t>
  </si>
  <si>
    <t>Απώλειες μετατροπής από πρωτογενή σε δευτερογενή ενέργιεα</t>
  </si>
  <si>
    <t>Perdas de conversão de energia primária em energia secundária</t>
  </si>
  <si>
    <t>Conversion losses from primary to secondary energy</t>
  </si>
  <si>
    <t>PRIMAARENERGIA TEISENDATUD TEISESEKS ENERGIAKS (primaarenergia tarbimine)</t>
  </si>
  <si>
    <t>PRIMÆR ENERGI, der omdannes til SEKUNDÆR ENERGI (primære energiforbrug)</t>
  </si>
  <si>
    <t>PRIMÄR ENERGI OMVANDLAD TILL SEKUNDÄR ENERGI (primär energikonsumtion)</t>
  </si>
  <si>
    <t>ΠΡΩΤΟΓΕΝΗΣ ΕΝΕΡΓΕΙΑ ΠΟΥ ΜΕΤΑΤΡΑΠΗΚΕ ΣΕ ΔΕΥΤΕΡΟΓΕΝΗ ΕΝΕΡΓΕΙΑ (πρωτογενής κατανάλωση ενέργειας)</t>
  </si>
  <si>
    <t>ENERGIA PRIMÁRIA CONVERTIDA EM ENERGIA SECUNDÁRIA (consumo de energia primária)</t>
  </si>
  <si>
    <t>PRIMARY ENERGY CONVERTED TO SECONDARY ENERGY (primary energy consumption)</t>
  </si>
  <si>
    <t>Külm</t>
  </si>
  <si>
    <t>Kulde</t>
  </si>
  <si>
    <t xml:space="preserve">Ψύξη </t>
  </si>
  <si>
    <t>Frio</t>
  </si>
  <si>
    <t>Cold</t>
  </si>
  <si>
    <t>Soojus</t>
  </si>
  <si>
    <t>Varme</t>
  </si>
  <si>
    <t>Värme</t>
  </si>
  <si>
    <t>Θέρμανση</t>
  </si>
  <si>
    <t>Calor</t>
  </si>
  <si>
    <t>Heat</t>
  </si>
  <si>
    <t>Elekter</t>
  </si>
  <si>
    <t>Elektricitet</t>
  </si>
  <si>
    <t>Ηλεκτρισμός</t>
  </si>
  <si>
    <t>Electricidade</t>
  </si>
  <si>
    <t>Electricity</t>
  </si>
  <si>
    <t>Energiatoode</t>
  </si>
  <si>
    <t>Energi produkt</t>
  </si>
  <si>
    <t>Energiprodukt</t>
  </si>
  <si>
    <t>Ενεργειακό προϊόν</t>
  </si>
  <si>
    <t>Produto energético</t>
  </si>
  <si>
    <t>Energy product</t>
  </si>
  <si>
    <t>ENERGIA ALLIKAS</t>
  </si>
  <si>
    <t>ENERGI KILDE</t>
  </si>
  <si>
    <t>ENERGIKÄLLA</t>
  </si>
  <si>
    <t>ΠΗΓΗ ΕΝΕΡΓΕΙΑΣ</t>
  </si>
  <si>
    <t>FONTE DE ENERGIA</t>
  </si>
  <si>
    <t>ENERGY SOURCE</t>
  </si>
  <si>
    <t>TOOTEV SEKTOR</t>
  </si>
  <si>
    <t>PRODUKTION SEKTOR</t>
  </si>
  <si>
    <t>PRODUKTIONSSEKTOR</t>
  </si>
  <si>
    <t>ΤΟΜΕΑΣ ΠΑΡΑΓΩΓΗΣ</t>
  </si>
  <si>
    <t>SECTOR DE PRODUÇÃO</t>
  </si>
  <si>
    <t>PRODUCTION SECTOR</t>
  </si>
  <si>
    <t>TEISENE ENERGIA TOOTMINE JA ENERIAVOOD</t>
  </si>
  <si>
    <t>Sekundære energiproduktion og energi strømme</t>
  </si>
  <si>
    <t>ΔΕΥΤΕΡΟΓΕΝΗΣ ΠΑΡΑΓΩΓΗ ΕΝΕΡΓΕΙΑΣ ΚΑΙ ΕΝΕΡΓΕΙΑΚΕΣ ΡΟΕΣ</t>
  </si>
  <si>
    <t>KOKKU SISETURU TARBEKS</t>
  </si>
  <si>
    <t>TOTAL FOR DET INDRE MARKED</t>
  </si>
  <si>
    <t>TOTAL FÖR INTERNA MARKNADEN</t>
  </si>
  <si>
    <t>ΣΥΝΟΛΟ ΓΙΑ ΕΣΩΤΕΡΙΚΗ ΑΓΟΡΑ</t>
  </si>
  <si>
    <t>TOTAL PARA MERCADO INTERNO</t>
  </si>
  <si>
    <t>TOTAL FOR INTERNAL MARKET</t>
  </si>
  <si>
    <t>Taastuvad energiaallikad</t>
  </si>
  <si>
    <t>Vedvarende energikilder</t>
  </si>
  <si>
    <t>Förnyelsebara energislag</t>
  </si>
  <si>
    <t>Ανανεώσιμες πηγές ενέργειας</t>
  </si>
  <si>
    <t>Fontes energéticas renováveis</t>
  </si>
  <si>
    <t>Renewable energy sources</t>
  </si>
  <si>
    <t>Taastuvenergia allikad (tootjad, kes on ühendatud avalike võrkudega)</t>
  </si>
  <si>
    <t>Vedvarende energikilder (fra systemer tilsluttet offentlige netværk)</t>
  </si>
  <si>
    <t>Förnyelsebara energikällor (från system anslutna till allmänna nätverk)</t>
  </si>
  <si>
    <t>Ανανεώσιμες πηγές ενέργειας (από συστήματα συνδεδεμάνα στα δημόσια δίκτυα)</t>
  </si>
  <si>
    <t>Fontes energéticas renováveis (de sistemas ligados a redes públicas)</t>
  </si>
  <si>
    <t>Renewable energy sources (from systems connected to public networks)</t>
  </si>
  <si>
    <t>Muud (arvamaks maha saare energiabilansist)</t>
  </si>
  <si>
    <t>Andre (skal udelukkes i øens energibalance)</t>
  </si>
  <si>
    <t>Annat (att utesluta ur öns energibalans)</t>
  </si>
  <si>
    <t>Άλλο (ώστε να εξαιρεθεί από το ενεργειακό ισοζύγιο του νησιού)</t>
  </si>
  <si>
    <t>Outros (para excluir do balanço energético da ilha)</t>
  </si>
  <si>
    <t>Other (to exclude in the island energy balance)</t>
  </si>
  <si>
    <t>Tegevused, mis on seotud intensiivse energia ekspordiga (selleks, et neid saarte energiabilansist maha arvata)</t>
  </si>
  <si>
    <t>Aktiviteter med intensiv brug af energi til eksport (skal udelukkes i øens energibalance)</t>
  </si>
  <si>
    <t>Aktiviteter med intensiv energianvändning för export (som ej  ingår i öns energibalans)</t>
  </si>
  <si>
    <t>Δραστηριότητες με εντατική χρήση εξαγώγιμης ενέργειας (ώστε να εξαιρεθεί από το ενεργειακό ισοζύγιο του νησιού)</t>
  </si>
  <si>
    <t>Actividades consumidoras intensivas de energia para exportação (para excluir do balanço energético da ilha)</t>
  </si>
  <si>
    <t>Activities with intensive use of energy for exportation (to exclude in the island energy balance)</t>
  </si>
  <si>
    <t>Reeksport (laevad, lennukid, vabamajandustsoonid, rahvuslikud ja rahvusvahelised sõjaväebaasid)</t>
  </si>
  <si>
    <t>Reeksporter (skibe, fly, industrielle frizoner, nationale og internationale militære installationer, osv.)</t>
  </si>
  <si>
    <t>Återexport (båtar, flygplan, ekonomiska frizoner, nationella och internationella militära installationer, etc.)</t>
  </si>
  <si>
    <t>Επανεξαγωγή (πλοία, αεροπλάνα, βιομηχανικές ελεύθερες ζώνες,εθνικές και διεθνείς στρατιωτικές εγκαταστάσεις, κλπ.)</t>
  </si>
  <si>
    <t>Reexportação (navios, aviões, zonas francas industriais, bases militares nacionais ou internacionais, etc.)</t>
  </si>
  <si>
    <t>Reexportation (ships, airplanes, industrial free zones, national and international militar installations, etc.)</t>
  </si>
  <si>
    <t>Kaubavedu maanteedel</t>
  </si>
  <si>
    <t>Gatu- och vägbelysning</t>
  </si>
  <si>
    <t>Δημοτικός/δημόσος φωτισμός</t>
  </si>
  <si>
    <t>Andre ydelser</t>
  </si>
  <si>
    <t>Övriga tjänster</t>
  </si>
  <si>
    <t>Riig- ja õiguskaitse, politsei, tuletõrje</t>
  </si>
  <si>
    <t>Avalik administratsioon ja sotsiaalne kaitse</t>
  </si>
  <si>
    <t>Generel offentlig administration og social sikring</t>
  </si>
  <si>
    <t>Majutus- ja toitulustusteenused</t>
  </si>
  <si>
    <t>Overnatningsfaciliteter og restaurationsvirksomhed</t>
  </si>
  <si>
    <t>Jae- ja hulgimüük; mootorsõidukite ja -rataste remonditööd</t>
  </si>
  <si>
    <t>Engros-og detailhandel, reparation af motorkøretøjer og motorcykler</t>
  </si>
  <si>
    <t>Vesivarustus, kanalisatsioon, heitvee töötlemine ja taaskasutusega seotud tegevused</t>
  </si>
  <si>
    <t>Vandforsyning, kloakvæsen, affaldshåndtering og rensning af aktiviteter</t>
  </si>
  <si>
    <t>Captação, tratamento e distribuição de água; saneamento, gestão de resíduos
e despoluição</t>
  </si>
  <si>
    <t>Tööstus</t>
  </si>
  <si>
    <t>Produktion - Fremstillingsvirksomhed</t>
  </si>
  <si>
    <t>Annan elektrisk utrustning</t>
  </si>
  <si>
    <t>TV apparater</t>
  </si>
  <si>
    <t>Diskmaskiner</t>
  </si>
  <si>
    <t>Tvätt och torkmaskiner</t>
  </si>
  <si>
    <t>Külmikud ja sügavkülmetus</t>
  </si>
  <si>
    <t>Kyl och frys</t>
  </si>
  <si>
    <t>Φωτισμός</t>
  </si>
  <si>
    <t>Opvarmning og køling</t>
  </si>
  <si>
    <t>LÄBIVIIDAVATE TEGEVUSTE KIRJELDUSED</t>
  </si>
  <si>
    <t>BESKRIVELSER AF IMPLEMENTERBARE HANDLINGER</t>
  </si>
  <si>
    <t>BESKRIVNING AV ÅTGÄRDER FÖR GENOMFÖRANDE</t>
  </si>
  <si>
    <t>ΠΕΡΙΓΡΑΦΗ ΔΡΑΣΕΩΝ ΠΡΟΣ ΕΦΑΡΜΟΓΗ</t>
  </si>
  <si>
    <t>DESCRIÇÃO DAS ACÇÕES A IMPLEMENTAR</t>
  </si>
  <si>
    <t>DESCRIPTION OF ACTIONS TO IMPLEMENT</t>
  </si>
  <si>
    <t>LÕPLIK ENERGIATARVE</t>
  </si>
  <si>
    <t>ENDELIG ENERGIEFTERSPØRGSEL</t>
  </si>
  <si>
    <t>SLUTLIGT ENERGIBEHOV</t>
  </si>
  <si>
    <t>ΤΕΛΙΚΗ ΖΉΤΗΣΗ ΕΝΕΡΓΕΙΑΣ</t>
  </si>
  <si>
    <t>PROCURA DE ENERGIA FINAL</t>
  </si>
  <si>
    <t>FINAL ENERGY DEMAND</t>
  </si>
  <si>
    <t>Emissioonitegurite eluea analüüs</t>
  </si>
  <si>
    <t xml:space="preserve">Life Cicle Analyse (LCA) emissionsfaktorer </t>
  </si>
  <si>
    <t>Livscykelanalyser (LCA) emissionsfaktorer</t>
  </si>
  <si>
    <t>Συντελεστές ΑΚΖ (Ανάλυση Κύκλου Ζωής)</t>
  </si>
  <si>
    <t>Factores de emissão com Análise do Ciclo de Vida (LCA)</t>
  </si>
  <si>
    <t>Life Cicle Analysis (LCA) emission factors</t>
  </si>
  <si>
    <t>IPCC emissioonitegurid</t>
  </si>
  <si>
    <t>IPCC emissionsfaktorer</t>
  </si>
  <si>
    <t>IPCC emissions faktorer</t>
  </si>
  <si>
    <t>Συντελεστές εκπομπών IPCC</t>
  </si>
  <si>
    <t>Factores de emissão IPCC</t>
  </si>
  <si>
    <t>IPCC emission factors</t>
  </si>
  <si>
    <t>CO2 emissioonide arvutamise meetod</t>
  </si>
  <si>
    <t>CO2 beregningsmetode</t>
  </si>
  <si>
    <t>CO2 uträkningsmetod</t>
  </si>
  <si>
    <t>Μέθοδος υπολογισμού CO2</t>
  </si>
  <si>
    <t>Método de cálculo de CO2</t>
  </si>
  <si>
    <t>CO2 calculation method</t>
  </si>
  <si>
    <t>Aasta</t>
  </si>
  <si>
    <t>År</t>
  </si>
  <si>
    <t>Έτος</t>
  </si>
  <si>
    <t>Ano</t>
  </si>
  <si>
    <t>Year</t>
  </si>
  <si>
    <t>Saar</t>
  </si>
  <si>
    <t>Ø</t>
  </si>
  <si>
    <t>Ö</t>
  </si>
  <si>
    <t>Νησί</t>
  </si>
  <si>
    <t>Ilha</t>
  </si>
  <si>
    <t>Island</t>
  </si>
  <si>
    <t>CO2 emissioonide arvutamiseks siseta sobiv tegur</t>
  </si>
  <si>
    <t>For at indsætte CO2-emmisionsfaktorer for beregning af emissioner.</t>
  </si>
  <si>
    <t>Sätt in  CO2 emissionsfaktorer för att räkna ut emissioner</t>
  </si>
  <si>
    <t>Για να εισαγάγετε συντελεστές εκπομπών CO2 για τον υπολογισμό των εκπομπών</t>
  </si>
  <si>
    <t>Kasutatakse tabelite tõlkimiseks</t>
  </si>
  <si>
    <t>Har til formål at muliggøre oversættelse af tabeller</t>
  </si>
  <si>
    <t>Menad att möjliggöra översättning av tabeller</t>
  </si>
  <si>
    <t>Έχει ως στόχο να καταστεί δυνατή η μετάφραση των πινάκων.</t>
  </si>
  <si>
    <t>Tem por objectivo permitir a tradução das tabelas.</t>
  </si>
  <si>
    <t>Is intended to enable the translation of the tables.</t>
  </si>
  <si>
    <t>Sisukord</t>
  </si>
  <si>
    <t>Indhold</t>
  </si>
  <si>
    <t>Innehåll</t>
  </si>
  <si>
    <t>Περιεχόμενα</t>
  </si>
  <si>
    <t>Conteúdo</t>
  </si>
  <si>
    <t>Contents</t>
  </si>
  <si>
    <t>Leht</t>
  </si>
  <si>
    <t>Ark</t>
  </si>
  <si>
    <t>Blad</t>
  </si>
  <si>
    <t>Καρτέλα</t>
  </si>
  <si>
    <t>Folha</t>
  </si>
  <si>
    <t>Sheet</t>
  </si>
  <si>
    <t>Overall strategy</t>
  </si>
  <si>
    <t>Baseline emission inventory</t>
  </si>
  <si>
    <t>ISEAP</t>
  </si>
  <si>
    <t>Baseline year</t>
  </si>
  <si>
    <t>Ano base</t>
  </si>
  <si>
    <t>CO2</t>
  </si>
  <si>
    <t>CO2eq</t>
  </si>
  <si>
    <t>[t CO2]</t>
  </si>
  <si>
    <t>[t CO2/MWh]</t>
  </si>
  <si>
    <t>[t CO2eq]</t>
  </si>
  <si>
    <t>[t CO2eq/MWh]</t>
  </si>
  <si>
    <t>[τόνοι CO2]</t>
  </si>
  <si>
    <t>[τόνοι CO2eq]</t>
  </si>
  <si>
    <t>[τόνοι CO2/MWh]</t>
  </si>
  <si>
    <t>[τόνοι CO2eq/MWh]</t>
  </si>
  <si>
    <t>Language</t>
  </si>
  <si>
    <t>Idioma</t>
  </si>
  <si>
    <t>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t>
  </si>
  <si>
    <t>DISCLAIMER: The sole responsibility for the content of this document lies with the authors. It does not necessarily reflect the opinion of the European Communities. The European Commission is not responsible for any use that may be made of the information contained therein.</t>
  </si>
  <si>
    <t xml:space="preserve">                               www.islepact.pt</t>
  </si>
  <si>
    <t xml:space="preserve">                                 www.islepact.pt</t>
  </si>
  <si>
    <t>Please select the corresponding box</t>
  </si>
  <si>
    <t>Por favor escolha a opção pretendida</t>
  </si>
  <si>
    <t>GENERAL DATA</t>
  </si>
  <si>
    <t>DADOS GERAIS</t>
  </si>
  <si>
    <t>Number of inhabitants</t>
  </si>
  <si>
    <t>Número de habitantes</t>
  </si>
  <si>
    <t>RESULTS OF EMISSION INVENTORY</t>
  </si>
  <si>
    <t>RESULTADOS DO INVENTÁRIO DE EMISSÕES</t>
  </si>
  <si>
    <t>RESULTADOS DO BALANÇO ENERGÉTICO</t>
  </si>
  <si>
    <t>TITLE OF ISLAND SUSTAINABLE ENERGY ACTION PLAN</t>
  </si>
  <si>
    <t>TÍTULO DO PLANO DE ACÇÃO PARA A ENERGIA SUSTENTÁVEL</t>
  </si>
  <si>
    <t>NAMN PÅ ÖNS UTHÅLLIGA ENERGIPLAN</t>
  </si>
  <si>
    <t>TITEL PÅ Ø HANDLINGSPLAN FOR BÆREDYGTIG ENERGI</t>
  </si>
  <si>
    <t>SAARE SÄÄSTVA ENERGIA TEGEVUSPLAANI PEALKIRI</t>
  </si>
  <si>
    <t>KEY ELEMENTS OF ISLAND SUSTAINABLE ENERGY ACTION PLAN</t>
  </si>
  <si>
    <t>ELEMENTOS PRINCIPAIS DO PLANO DE ACÇÃO PARA A ENERGIA SUSTENTÁVEL</t>
  </si>
  <si>
    <t>NYCKELOMRÅDEN I DEN UTHÅLLIGA ENERGIPLANEN</t>
  </si>
  <si>
    <t>CENTRALE ELEMENTER I Ø HANDLINGSPLANEN FOR BÆREDYGTIG ENERGI</t>
  </si>
  <si>
    <t>SAARE SÄÄSTVA ENERGIA TEGEVUSPLAANI VÕTME-ELEMENDID</t>
  </si>
  <si>
    <t>WEBSITE</t>
  </si>
  <si>
    <t>HEMSIDEADRESS</t>
  </si>
  <si>
    <t>WEBADRESSE</t>
  </si>
  <si>
    <t>KODULEHEKÜLJE AADRESS</t>
  </si>
  <si>
    <t>RESULTS OF ENERGY BALANCE</t>
  </si>
  <si>
    <t>[%]</t>
  </si>
  <si>
    <t>PLAN EMISSION INVENTORY IN 2020 (implementing sustainable energy actions)</t>
  </si>
  <si>
    <t>INVENTÁRIO DE EMISSÕES DO PLANO EM 2020 (com implementação das acções para a energia sustentável)</t>
  </si>
  <si>
    <t>Plan emission inventory in 2020</t>
  </si>
  <si>
    <t>To insert CO2 emission factors for calculating emissions.</t>
  </si>
  <si>
    <t>Para inserir os factores de emissão de CO2 para o cálculo das emissões.</t>
  </si>
  <si>
    <t>To establish ISEAP targets, long-term vision and organizational and financial aspects.</t>
  </si>
  <si>
    <t>Para establecer as metas do ISEAP, a visão a longo prazo e os aspectos oganizacionais e de financiamento.</t>
  </si>
  <si>
    <t>Para apresentar o balanço energético do ano base e o inventário de emissões de CO2.</t>
  </si>
  <si>
    <t>To present the baseline energy balance and CO2 emissions inventory.</t>
  </si>
  <si>
    <t>To present the plan energy balance in 2020 and CO2 emissions inventory.</t>
  </si>
  <si>
    <t>Para apresentar o balanço energético do plano em 2020 e o inventário de emissões de CO2.</t>
  </si>
  <si>
    <t>To present the list of energy sustainable actions, the investment and reduction of CO2 emissions.</t>
  </si>
  <si>
    <t>Para apresentar a lista das acções para a energia sustentável, os investimentos e a redução das emissões de CO2.</t>
  </si>
  <si>
    <t>or</t>
  </si>
  <si>
    <t>ou</t>
  </si>
  <si>
    <t>Target not achieved</t>
  </si>
  <si>
    <t>Meta não atingida</t>
  </si>
  <si>
    <t>RESIDENTIAL</t>
  </si>
  <si>
    <t>RESIDENCIAL</t>
  </si>
  <si>
    <t>ΚΑΤΟΙΚΊΕΣ</t>
  </si>
  <si>
    <t>BOSTÄDER</t>
  </si>
  <si>
    <t>PRIVAT BOLIG</t>
  </si>
  <si>
    <t>ELAMU</t>
  </si>
  <si>
    <t>PRIMARY SECTOR</t>
  </si>
  <si>
    <t>SECTOR PRIMÁRIO</t>
  </si>
  <si>
    <t>ΠΡΩΤΟΓΕΝΉΣ ΤΟΜΈΑΣ</t>
  </si>
  <si>
    <t>BASNÄRINGAR</t>
  </si>
  <si>
    <t>PRIMÆR SEKTOR</t>
  </si>
  <si>
    <t>PRIMAARSEKTOR</t>
  </si>
  <si>
    <t>SECONDARY SECTOR</t>
  </si>
  <si>
    <t>SECTOR SECUNDÁRIO</t>
  </si>
  <si>
    <t>ΔΕΥΤΕΡΟΓΕΝΉΣ ΤΟΜΈΑΣ</t>
  </si>
  <si>
    <t>TILLVERKNINGSSEKTORN</t>
  </si>
  <si>
    <t>SEKUNDÆR SEKTOR</t>
  </si>
  <si>
    <t>SEKUNDAARSEKTOR</t>
  </si>
  <si>
    <t>TERTIARY SECTOR</t>
  </si>
  <si>
    <t>SECTOR TERCIÁRIO</t>
  </si>
  <si>
    <t>ΤΡΙΤΟΓΕΝΉΣ ΤΟΜΈΑΣ</t>
  </si>
  <si>
    <t>TJÄNSTESEKTORN</t>
  </si>
  <si>
    <t>TERTIÆRE SEKTOR</t>
  </si>
  <si>
    <t>TERTSIAALSEKTOR</t>
  </si>
  <si>
    <t>TRANSPORTS</t>
  </si>
  <si>
    <t>TRANSPORTES</t>
  </si>
  <si>
    <t>ΜΕΤΑΦΟΡΈΣ</t>
  </si>
  <si>
    <t>TRANSPORTER</t>
  </si>
  <si>
    <t>TRANSPORT</t>
  </si>
  <si>
    <t>OVERALL CO2 EMISSION REDUCTION TARGET BY 2020</t>
  </si>
  <si>
    <t>META GLOBAL DE REDUÇÃO DAS EMISSÕES DE CO2 EM 2020</t>
  </si>
  <si>
    <t>LONG-TERM VISION OF YOUR LOCAL AUTHORITY (please include priority areas, main trends and challenges)</t>
  </si>
  <si>
    <t>VISÃO A LONGO PRAZO DA AUTORIDADE LOCAL (incluir áreas prioritária, principais tendências e desafios)</t>
  </si>
  <si>
    <t>ORGANISATIONAL AND FINANCIAL ASPECTS</t>
  </si>
  <si>
    <t>ASPECTOS ORGANIZACIONAIS E FINANCEIROS</t>
  </si>
  <si>
    <t xml:space="preserve">Go to the next sheet dedicated to your Baseline Emission Inventory </t>
  </si>
  <si>
    <t xml:space="preserve">Continue na próxima página dedicada ao Inventário de Emissões do ano Base </t>
  </si>
  <si>
    <t xml:space="preserve">Go to the next sheet dedicated to your Emission Inventory in 2020 </t>
  </si>
  <si>
    <t xml:space="preserve">Continue na próxima página dedicada ao Inventário de Emissões em 2020 </t>
  </si>
  <si>
    <t xml:space="preserve">Go to the next sheet dedicated to your Island Sustainable Energy Action Plan </t>
  </si>
  <si>
    <t xml:space="preserve">Continue na próxima página dedicada ao Plano de Acção para a Energia Sustentável </t>
  </si>
  <si>
    <t>Keel</t>
  </si>
  <si>
    <t>Emissioonide aruandluse ühik</t>
  </si>
  <si>
    <t>Baasaasta</t>
  </si>
  <si>
    <t>Γλώσσα</t>
  </si>
  <si>
    <t>Έτος αναφοράς</t>
  </si>
  <si>
    <t>Μονάδες αναφοράς εκπομπών</t>
  </si>
  <si>
    <t xml:space="preserve">Ορισμός στόχων ΝΣΔΑΕ, μακροπρόθεσμο όραμα και οργανωτικές και οικονομικές παράμετροι </t>
  </si>
  <si>
    <t>Παρουσίαση ενεργειακού ισοζυγίου και απογραφής εκπομπών CO2 αναφοράς</t>
  </si>
  <si>
    <t>Παρουσίαση ενεργειακού ισοζυγίου και απογραφής εκπομπών CO2 σχεδίου το 2020</t>
  </si>
  <si>
    <t>Παρουσίαση λίστας δράσεων αειφόρου ενέργειας, επένδυσης και μείωσης εκπομπών CO2</t>
  </si>
  <si>
    <t>ΣΥΝΟΛΙΚΗ ΣΤΡΑΤΗΓΙΚΗ</t>
  </si>
  <si>
    <t>ΣΥΝΟΛΙΚΟΣ ΣΤΟΧΟΣ ΜΕΙΩΣΗΣ ΕΚΠΟΜΠΩΝ CO2 ΕΩΣ ΤΟ 2020</t>
  </si>
  <si>
    <t>Παρακαλώ επιλέξτε το αντίστοιχο τετραγωνίδιο</t>
  </si>
  <si>
    <t>Απόλυτη μείωση</t>
  </si>
  <si>
    <t>ή</t>
  </si>
  <si>
    <t>Κατά κεφαλή μείωση</t>
  </si>
  <si>
    <t>Μη επίτευξη στόχου</t>
  </si>
  <si>
    <t>ΜΑΚΡΟΠΡΟΘΕΣΜΟ ΟΡΑΜΑ ΤΟΥ ΟΡΓΑΝΙΣΜΟΥ ΤΟΠΙΚΗΣ ΑΥΤΟΔΙΟΙΚΗΣΗΣ (παρακαλώ να συμπεριληφθούν οι τομείς προτεραιότητας, οι κύριες τάσεις και προκλήσεις)</t>
  </si>
  <si>
    <t>ΣΥΝΤΟΝΙΣΤΙΚΕΣ ΚΑΙ ΟΡΓΑΝΩΤΙΚΕΣ ΔΟΜΕΣ</t>
  </si>
  <si>
    <t>Συντονιστικές και οργανωτικές δομές που συγκροτήθηκαν/εκχωρήθηκαν</t>
  </si>
  <si>
    <t>Προσωπικό που διατέθηκε</t>
  </si>
  <si>
    <t>Συμμετοχή ενδιαφερόμενων φορέων και πολιτών</t>
  </si>
  <si>
    <t>Συνολικός εκτιμώμενος προϋπολογισμός</t>
  </si>
  <si>
    <t>Προβλεπόμενες πηγές χρηματοδότησης για τις επενδύσεις στο πλαίσιο του σχεδίου δράσης</t>
  </si>
  <si>
    <t>Προγραμματισμένα μέτρα για την παρακολούθηση και τη συνέχεια</t>
  </si>
  <si>
    <t>Συνεχίστε στην επόμενη σελίδα η οποία αφορά την απογραφή εκπομπών αναφοράς</t>
  </si>
  <si>
    <t>ΑΠΟΓΡΑΦΗ ΕΚΠΟΜΠΩΝ ΑΝΑΦΟΡΑΣ</t>
  </si>
  <si>
    <t>ΓΕΝΙΚΑ ΣΤΟΙΧΕΙΑ</t>
  </si>
  <si>
    <t>Έτος απογραφής</t>
  </si>
  <si>
    <t>Αριθμός κατοίκων</t>
  </si>
  <si>
    <t>ΑΠΟΤΕΛΕΣΜΑΤΑ ΕΝΕΡΓΕΙΑΚΟΥ ΙΣΟΖΥΓΙΟΥ</t>
  </si>
  <si>
    <t>ΑΠΟΤΕΛΕΣΜΑΤΑ ΑΠΟΓΡΑΦΗΣ ΕΚΠΟΜΠΩΝ</t>
  </si>
  <si>
    <t>Συνεχίστε στην επόμενη σελίδα η οποία αφορά την απογραφή εκπομπών το έτος 2020</t>
  </si>
  <si>
    <t>ΑΠΟΓΡΑΦΗ ΕΚΠΟΜΠΩΝ ΣΧΕΔΙΟΥ ΤΟ 2020 (εφαρμόζοντας δράσεις αειφόρου ενέργειας)</t>
  </si>
  <si>
    <t>Συνεχίστε στην επόμενη σελίδα η οποία αφορά το Νησιωτικό Σχέδιο Δράσης για την Αειφόρο Ενέργεια</t>
  </si>
  <si>
    <t>ΤΙΛΟΣ ΝΗΣΙΩΤΙΚΟΥ ΣΧΕΔΙΟΥ ΔΡΑΣΗΣ ΓΙΑ ΤΗΝ ΑΕΙΦΟΡΟ ΕΝΕΡΓΕΙΑ</t>
  </si>
  <si>
    <t>ΒΑΣΙΚΑ ΣΤΟΙΧΕΙΑ ΝΗΣΙΩΤΙΚΟΥ ΣΧΕΔΙΟΥ ΔΡΑΣΗΣ ΓΙΑ ΤΗΝ ΑΕΙΦΟΡΟ ΕΝΕΡΓΕΙΑ</t>
  </si>
  <si>
    <t>ΔΙΕΥΘΥΝΣΗ ΙΣΤΟΣΕΛΙΔΑΣ</t>
  </si>
  <si>
    <t xml:space="preserve">                              www.islepact.pt</t>
  </si>
  <si>
    <t>Transporte de passageiros por estrada (transportes públicos, táxis, turismo, transfers, etc.)</t>
  </si>
  <si>
    <t>Other fleet for public and private services</t>
  </si>
  <si>
    <t>Outras frotas para serviços públicos e privados</t>
  </si>
  <si>
    <t>Transporte particular</t>
  </si>
  <si>
    <t>Passenger road transport and other passenger road transport services (public transports, taxi, tourism, school buses, etc.)</t>
  </si>
  <si>
    <t>Reisijatevedu maanteel ja teised maanteetranspordi teenused (ühistransport, takso, turism, koolibussid jne)</t>
  </si>
  <si>
    <t>Muu ühis- või eratransporditeenus</t>
  </si>
  <si>
    <t>Planeamento de infraestruturas energéticas</t>
  </si>
  <si>
    <t>Χερσαίες μεταφορές επιβατών και άλλες  οδικές υπηρεσίες μεταφοράς επιβατών (δημόσιες μεταφορές, ταξί, τουρισμός, σχολικά λεωφορεία, κλπ.)</t>
  </si>
  <si>
    <t>Λοιπός στόλος για δημόσιες και ιδιτικές υπηρεσίες</t>
  </si>
  <si>
    <t>Ιδωτικές μεταφορές</t>
  </si>
  <si>
    <t>Action 1: Regulation for the Energy Performance of new buildings</t>
  </si>
  <si>
    <t>Action 2: Regulation for the inspection of heating/cooling equipments</t>
  </si>
  <si>
    <t>Action 3: Subsidies for the installation of solar thermal systems</t>
  </si>
  <si>
    <t>Action 4: Subsidies for the instalation of geothermal heat pumps</t>
  </si>
  <si>
    <t>Action 5: Regulation for the energy efficiency of electric appliances</t>
  </si>
  <si>
    <t>Action 6: Subsidies for the instalation PV and wind systems</t>
  </si>
  <si>
    <t>Action 7: Regulation for the obligation of new buildings to install solar water heaters</t>
  </si>
  <si>
    <t>Energy service (Ministry)</t>
  </si>
  <si>
    <t>Energy Efficiency of buildings</t>
  </si>
  <si>
    <t>Increase RES penetration for heating</t>
  </si>
  <si>
    <t>Enrgy efficiency - final use</t>
  </si>
  <si>
    <t>Increase RES penetration for electricity production</t>
  </si>
  <si>
    <t>Increase RES penetration for Hot Water Demand</t>
  </si>
  <si>
    <t>Action 3: Subsidies for the instalation of solar thermal systems</t>
  </si>
  <si>
    <t>Action 8: Regulation for the Energy Performance of existing buildings with area over 1000 m2</t>
  </si>
  <si>
    <t>Action 9: Subsidies for cogeneration</t>
  </si>
  <si>
    <t>CHP</t>
  </si>
  <si>
    <t>Action2: Regulation for the inspection of heating/cooling equipments</t>
  </si>
  <si>
    <t>Increase RES penetration for heating/cooling</t>
  </si>
  <si>
    <t>Increase RES penetration for heat water demand</t>
  </si>
  <si>
    <t>Public Lighting</t>
  </si>
  <si>
    <t>Action 2: Improvement of the operating hours of the municipal public lighting</t>
  </si>
  <si>
    <t>Action 1: Increase the share of public transport in Cyprus cities</t>
  </si>
  <si>
    <t xml:space="preserve">Action 2: MOT car inspections and service </t>
  </si>
  <si>
    <t>Action 3: Subsidy scheme for withdrawal from the market of old cars</t>
  </si>
  <si>
    <t>Action 4: Subsidies for new car with low CO2 emissions</t>
  </si>
  <si>
    <t>Action 5: Low Taxes for cars with low CO2 emissions</t>
  </si>
  <si>
    <t>Ministry of Communications and works</t>
  </si>
  <si>
    <t>Action 2: Optimization of municipal fleet transportation rutes</t>
  </si>
  <si>
    <t>Municipal fleet</t>
  </si>
  <si>
    <t>Private transportation</t>
  </si>
  <si>
    <t>Public Transport</t>
  </si>
  <si>
    <t>Action G1: Planting</t>
  </si>
  <si>
    <t>Action G2: Tree care</t>
  </si>
  <si>
    <t>Green Area</t>
  </si>
  <si>
    <t>Action A1. Free of charge provided services to the citizens (about RES etc)</t>
  </si>
  <si>
    <t>Action A14. Lessons about eco driving</t>
  </si>
  <si>
    <t>Municipal Buildings, equipment/facilities</t>
  </si>
  <si>
    <t>Action 2: Power factor installation to the Municipality Building</t>
  </si>
  <si>
    <t>Energy saving</t>
  </si>
  <si>
    <t xml:space="preserve"> </t>
  </si>
  <si>
    <t>The Energy team is consisted of: The Mayor, the Municipal European Projects officer, Municipal Health and Safety officer, Municipal Technical Department representative, Municipal Financial Department representative and Municipal Administrative staff</t>
  </si>
  <si>
    <t>The Cyprus Energy Agency as supporting structure, in permanent communication with the team allocated, has contributed to the consultation with stakeholders.</t>
  </si>
  <si>
    <t>Financing sources: 1) Savings as a result of increasing energy efficiency in public buildings and lighting 2) National Support Schemes for energy efficiency and renewable energy sources 3) Participation in National or European projects</t>
  </si>
  <si>
    <t>The Team in cooperation with the Cyprus Energy Agency will do all the appropriate measures to ensure proper implementation of SEAP</t>
  </si>
  <si>
    <t>Cyprus - Agios Athanasios</t>
  </si>
  <si>
    <t>The total estimated budget for the period 2010-2020 is 627.715 €</t>
  </si>
  <si>
    <t>Action 1: Replacement 500 conventional lamps with new LED lamps</t>
  </si>
  <si>
    <t>40</t>
  </si>
  <si>
    <t>Agios Athanasios Municipality</t>
  </si>
  <si>
    <t>Action 6: Free parking for eco cars (hybrid and electric) and charging points.</t>
  </si>
  <si>
    <t>Municipalities of Limassol Region</t>
  </si>
  <si>
    <t>Action 3: Lessons about ecodriving</t>
  </si>
  <si>
    <t>Action 1: Replacment of 2 saloon cars, with electri/hybdrid cars</t>
  </si>
  <si>
    <t>Action 1: 2 Photovoltaic Parks 150 kW</t>
  </si>
  <si>
    <t>Action 1:  Small wind turbine for water pumping (10 kW)</t>
  </si>
  <si>
    <t xml:space="preserve">Action A2. Subsidies for energy saving an renewable energy sources </t>
  </si>
  <si>
    <t>Action A3. Booklets distribution</t>
  </si>
  <si>
    <t>Action A4. Radio and TV spots</t>
  </si>
  <si>
    <t>Action A5. Information in Municipality newspaper</t>
  </si>
  <si>
    <t xml:space="preserve"> Action A11. Educational presentations for students</t>
  </si>
  <si>
    <t>Action A13. Yearly seminar about saving energy in industries</t>
  </si>
  <si>
    <t>Action A6. Energy saving and Renewable Energy day</t>
  </si>
  <si>
    <t>Action A7. Website informations</t>
  </si>
  <si>
    <t>Action A8. Bicycle motion day (once a year)</t>
  </si>
  <si>
    <t>Action A9. Eco cars day (once a year)</t>
  </si>
  <si>
    <t>Action A10. No lighting day</t>
  </si>
  <si>
    <t>Action A12. Yearly seminar about RES  and Energy Saving</t>
  </si>
  <si>
    <t>*</t>
  </si>
  <si>
    <t>180</t>
  </si>
  <si>
    <t>Action 1: Thermal insulation (roof) of Municipality Building</t>
  </si>
  <si>
    <t>Action 3: conventional lams replacement with fluorescent lamps in the Municipality building</t>
  </si>
  <si>
    <t xml:space="preserve">Action 7: 20 kW photovoltaics installation to the Municipality  Building Parking </t>
  </si>
  <si>
    <t>Action 6: Thermal Insulation(roof) of Culture Center</t>
  </si>
  <si>
    <t>Action 5: Thermal Insulation(roof) of Library Building</t>
  </si>
  <si>
    <t>Action 4: Thermal insulation (roof) of the Municipality Building</t>
  </si>
  <si>
    <t xml:space="preserve"> * THESE MEASURES INCLUDED IN PREVIOUS SECTORS</t>
  </si>
  <si>
    <t>Sustainable Energy Action Plan of Agios Athanasios Municipality</t>
  </si>
  <si>
    <t>Municipal Council of Agios Athanasios</t>
  </si>
  <si>
    <t>http://www.agiosathanasios.org.cy/</t>
  </si>
  <si>
    <t>Agios Athanasios is a small municipality of Cyprus. Has signed the Covenant of Mayors in order to take actions towards protection of environment and make the living environment better to citizens and future generations. The Municipality of Agios Athanasios is in constant progress and development through team work. The aim is to take the necessary steps so as Agios Athanasios to become a modern European city with respect to its habitants and environment. The Support Office to Citizens of Agios Athanasios was founded and has made communication between citizens and the municipality services on a qualitative basis. Certification to ISO 9001:2000 of certain municipal services was a strategic objective and has been achieved.</t>
  </si>
  <si>
    <t>Agios Athanasios Municipality has allocated 4 people from its staff to be the Team working on the SEAP and team leader. The team will be also responsible for the implementation of actions.</t>
  </si>
  <si>
    <t xml:space="preserve"> Electricity Authoriy of Cyprus - 
Agios Athanasios  Municipality</t>
  </si>
  <si>
    <t>BEI 2009</t>
  </si>
  <si>
    <t>BAU 2020</t>
  </si>
  <si>
    <t>REDUCTION BASED ON BAU 2020</t>
  </si>
  <si>
    <t>REDUCTION BASED ON BEI 2009</t>
  </si>
  <si>
    <t>SEAP 2020</t>
  </si>
</sst>
</file>

<file path=xl/styles.xml><?xml version="1.0" encoding="UTF-8" standalone="yes"?>
<styleSheet xmlns="http://schemas.openxmlformats.org/spreadsheetml/2006/main"><numFmts count="1"><numFmt numFmtID_"164" formatCode="#,##0.000"/></numFmts><fonts count="73"><font><sz val="11"/><color theme="1"/><name val="Calibri"/><family val="2"/><scheme val="minor"/></font><font><b/><sz val="11"/><color theme="1"/><name val="Calibri"/><family val="2"/><scheme val="minor"/></font><font><b/><sz val="26"/><color indexed="9"/><name val="Calibri"/><family val="2"/></font><font><sz val="10"/><name val="Calibri"/><family val="2"/><scheme val="minor"/></font><font><sz val="11"/><name val="Calibri"/><family val="2"/><scheme val="minor"/></font><font><sz val="8"/><name val="Calibri"/><family val="2"/><scheme val="minor"/></font><font><b/><sz val="11"/><name val="Calibri"/><family val="2"/><scheme val="minor"/></font><font><sz val="12"/><name val="Calibri"/><family val="2"/><scheme val="minor"/></font><font><b/><sz val="10"/><name val="Calibri"/><family val="2"/><scheme val="minor"/></font><font><b/><sz val="12"/><name val="Calibri"/><family val="2"/><scheme val="minor"/></font><font><i/><sz val="11"/><name val="Calibri"/><family val="2"/><scheme val="minor"/></font><font><b/><i/><sz val="11"/><name val="Calibri"/><family val="2"/><scheme val="minor"/></font><font><sz val="11"/><color indexed="10"/><name val="Calibri"/><family val="2"/><scheme val="minor"/></font><font><b/><sz val="22"/><color theme="1"/><name val="Calibri"/><family val="2"/><scheme val="minor"/></font><font><sz val="22"/><color theme="1"/><name val="Calibri"/><family val="2"/><scheme val="minor"/></font><font><sz val="12"/><color theme="1"/><name val="Calibri"/><family val="2"/><scheme val="minor"/></font><font><b/><sz val="11"/><color theme="5"/><name val="Calibri"/><family val="2"/><scheme val="minor"/></font><font><sz val="9"/><color theme="1"/><name val="Calibri"/><family val="2"/><scheme val="minor"/></font><font><b/><sz val="9"/><color theme="1"/><name val="Calibri"/><family val="2"/><scheme val="minor"/></font><font><sz val="9"/><name val="Calibri"/><family val="2"/><scheme val="minor"/></font><font><b/><sz val="16"/><name val="Calibri"/><family val="2"/><scheme val="minor"/></font><font><b/><sz val="11"/><color theme="0"/><name val="Calibri"/><family val="2"/><scheme val="minor"/></font><font><i/><sz val="12"/><name val="Calibri"/><family val="2"/><scheme val="minor"/></font><font><b/><sz val="18"/><color rgb="FF0070C0"/><name val="Calibri"/><family val="2"/><scheme val="minor"/></font><font><sz val="9"/><color indexed="8"/><name val="Calibri"/><family val="2"/></font><font><sz val="20"/><color theme="3"/><name val="Calibri"/><family val="2"/><scheme val="minor"/></font><font><strike/><sz val="10"/><name val="Calibri"/><family val="2"/><scheme val="minor"/></font><font><u/><sz val="10"/><color indexed="12"/><name val="Arial"/><family val="2"/></font><font><sz val="16"/><color indexed="48"/><name val="Calibri"/><family val="2"/><scheme val="minor"/></font><font><sz val="10"/><color indexed="48"/><name val="Calibri"/><family val="2"/><scheme val="minor"/></font><font><i/><sz val="11"/><color indexed="23"/><name val="Calibri"/><family val="2"/><scheme val="minor"/></font><font><i/><sz val="11"/><color indexed="10"/><name val="Calibri"/><family val="2"/><scheme val="minor"/></font><font><u/><sz val="12"/><color indexed="12"/><name val="Calibri"/><family val="2"/><scheme val="minor"/></font><font><sz val="10"/><color indexed="10"/><name val="Calibri"/><family val="2"/><scheme val="minor"/></font><font><b/><i/><u/><sz val="12"/><color indexed="23"/><name val="Calibri"/><family val="2"/><scheme val="minor"/></font><font><b/><sz val="28"/><color rgb="FF0070C0"/><name val="Calibri"/><family val="2"/><scheme val="minor"/></font><font><sz val="18"/><name val="Calibri"/><family val="2"/><scheme val="minor"/></font><font><sz val="16"/><name val="Calibri"/><family val="2"/><scheme val="minor"/></font><font><sz val="11"/><color theme="1"/><name val="Calibri"/><family val="2"/><scheme val="minor"/></font><font><sz val="14"/><color theme="1"/><name val="Calibri"/><family val="2"/><scheme val="minor"/></font><font><b/><sz val="12"/><color theme="1"/><name val="Calibri"/><family val="2"/><scheme val="minor"/></font><font><b/><sz val="16"/><color theme="1"/><name val="Calibri"/><family val="2"/><scheme val="minor"/></font><font><b/><sz val="28"/><color theme="1"/><name val="Calibri"/><family val="2"/><scheme val="minor"/></font><font><b/><sz val="9"/><color indexed="81"/><name val="Tahoma"/><family val="2"/></font><font><sz val="11"/><color indexed="81"/><name val="Tahoma"/><family val="2"/></font><font><sz val="9"/><color indexed="81"/><name val="Tahoma"/><family val="2"/></font><font><b/><sz val="26"/><color theme="1"/><name val="Calibri"/><family val="2"/><scheme val="minor"/></font><font><i/><sz val="26"/><color theme="1"/><name val="Calibri"/><family val="2"/><scheme val="minor"/></font><font><b/><sz val="22"/><color indexed="9"/><name val="Calibri"/><family val="2"/></font><font><sz val="16"/><color rgb="FF002060"/><name val="Calibri"/><family val="2"/><scheme val="minor"/></font><font><sz val="28"/><color rgb="FF0070C0"/><name val="Calibri"/><family val="2"/><scheme val="minor"/></font><font><sz val="24"/><color theme="1"/><name val="Calibri"/><family val="2"/><scheme val="minor"/></font><font><b/><sz val="24"/><color theme="1"/><name val="Calibri"/><family val="2"/><scheme val="minor"/></font><font><b/><sz val="24"/><name val="Calibri"/><family val="2"/><scheme val="minor"/></font><font><sz val="24"/><name val="Calibri"/><family val="2"/><scheme val="minor"/></font><font><b/><sz val="18"/><color rgb="FF0070C0"/><name val="Calibri"/><family val="2"/></font><font><b/><sz val="14"/><name val="Calibri"/><family val="2"/><scheme val="minor"/></font><font><sz val="18"/><color theme="1"/><name val="Calibri"/><family val="2"/><scheme val="minor"/></font><font><b/><sz val="14"/><color theme="1"/><name val="Calibri"/><family val="2"/><scheme val="minor"/></font><font><b/><sz val="26"/><name val="Calibri"/><family val="2"/><scheme val="minor"/></font><font><sz val="26"/><name val="Calibri"/><family val="2"/><scheme val="minor"/></font><font><sz val="9"/><color rgb="FF000000"/><name val="Calibri"/><family val="2"/></font><font><sz val="9"/><color theme="1"/><name val="Calibri"/><family val="2"/></font><font><b/><sz val="28"/><color theme="8" tint="-0.249977111117893"/><name val="Calibri"/><family val="2"/><scheme val="minor"/></font><font><b/><sz val="28"/><name val="Calibri"/><family val="2"/><scheme val="minor"/></font><font><sz val="28"/><name val="Calibri"/><family val="2"/><scheme val="minor"/></font><font><sz val="14"/><name val="Calibri"/><family val="2"/><scheme val="minor"/></font><font><b/><sz val="36"/><color rgb="FF0070C0"/><name val="Calibri"/><family val="2"/><scheme val="minor"/></font><font><b/><sz val="22"/><name val="Calibri"/><family val="2"/><scheme val="minor"/></font><font><b/><sz val="20"/><name val="Calibri"/><family val="2"/><scheme val="minor"/></font><font><sz val="20"/><name val="Calibri"/><family val="2"/><scheme val="minor"/></font><font><sz val="15"/><name val="Calibri"/><family val="2"/><scheme val="minor"/></font><font><sz val="10"/><name val="Calibri"/><family val="2"/></font></fonts><fills count="14"><fill><patternFill patternType="none"/></fill><fill><patternFill patternType="gray125"/></fill><fill><patternFill patternType="solid"><fgColor indexed="56"/><bgColor indexed="64"/></patternFill></fill><fill><patternFill patternType="solid"><fgColor theme="6" tint="0.39997558519241921"/><bgColor indexed="64"/></patternFill></fill><fill><patternFill patternType="solid"><fgColor theme="8" tint="0.79998168889431442"/><bgColor indexed="64"/></patternFill></fill><fill><patternFill patternType="solid"><fgColor theme="0" tint="-0.249977111117893"/><bgColor indexed="64"/></patternFill></fill><fill><patternFill patternType="solid"><fgColor theme="1" tint="0.499984740745262"/><bgColor indexed="64"/></patternFill></fill><fill><patternFill patternType="solid"><fgColor theme="0" tint="-0.14999847407452621"/><bgColor indexed="64"/></patternFill></fill><fill><patternFill patternType="solid"><fgColor theme="3" tint="0.59999389629810485"/><bgColor indexed="64"/></patternFill></fill><fill><patternFill patternType="solid"><fgColor rgb="FFDBEEF3"/><bgColor indexed="64"/></patternFill></fill><fill><patternFill patternType="solid"><fgColor theme="0" tint="-4.9989318521683403E-2"/><bgColor indexed="64"/></patternFill></fill><fill><patternFill patternType="solid"><fgColor rgb="FFFFFF00"/><bgColor indexed="64"/></patternFill></fill><fill><patternFill patternType="solid"><fgColor theme="0" tint="-0.499984740745262"/><bgColor indexed="64"/></patternFill></fill><fill><patternFill patternType="solid"><fgColor theme="0"/><bgColor indexed="64"/></patternFill></fill></fills><borders count="16"><border><left/><right/><top/><bottom/><diagonal/></border><border><left style="thin"><color indexed="64"/></left><right/><top style="thin"><color indexed="64"/></top><bottom style="thin"><color indexed="64"/></bottom><diagonal/></border><border><left/><right/><top style="thin"><color indexed="64"/></top><bottom style="thin"><color indexed="64"/></bottom><diagonal/></border><border><left/><right style="thin"><color indexed="64"/></right><top style="thin"><color indexed="64"/></top><bottom style="thin"><color indexed="64"/></bottom><diagonal/></border><border><left style="thin"><color indexed="64"/></left><right style="thin"><color indexed="64"/></right><top style="thin"><color indexed="64"/></top><bottom style="thin"><color indexed="64"/></bottom><diagonal/></border><border><left/><right/><top/><bottom style="thin"><color indexed="64"/></bottom><diagonal/></border><border><left style="thin"><color indexed="64"/></left><right style="thin"><color indexed="64"/></right><top/><bottom style="thin"><color indexed="64"/></bottom><diagonal/></border><border><left style="thin"><color indexed="64"/></left><right style="thin"><color indexed="64"/></right><top/><bottom/><diagonal/></border><border><left style="thin"><color indexed="64"/></left><right style="thin"><color indexed="64"/></right><top style="thin"><color indexed="64"/></top><bottom/><diagonal/></border><border><left/><right style="thin"><color indexed="64"/></right><top/><bottom/><diagonal/></border><border><left/><right style="thin"><color indexed="64"/></right><top/><bottom style="thin"><color indexed="64"/></bottom><diagonal/></border><border><left style="thin"><color indexed="64"/></left><right/><top/><bottom style="thin"><color indexed="64"/></bottom><diagonal/></border><border><left style="thin"><color indexed="64"/></left><right/><top/><bottom/><diagonal/></border><border><left/><right style="thin"><color indexed="64"/></right><top style="thin"><color indexed="64"/></top><bottom/><diagonal/></border><border><left style="thin"><color indexed="64"/></left><right/><top style="thin"><color indexed="64"/></top><bottom/><diagonal/></border><border><left style="medium"><color indexed="64"/></left><right/><top/><bottom/><diagonal/></border></borders><cellStyleXfs count="3"><xf numFmtID_"0" fontID_"0" fillID_"0" borderID_"0"/><xf numFmtID_"0" fontID_"27" fillID_"0" borderID_"0" applyNumberFormat="0" applyFill="0" applyBorder="0" applyAlignment="0" applyProtection="0"><alignment vertical="top"/><protection locked="0"/></xf><xf numFmtID_"9" fontID_"38" fillID_"0" borderID_"0" applyFont="0" applyFill="0" applyBorder="0" applyAlignment="0" applyProtection="0"/></cellStyleXfs><cellXfs count="350"><xf numFmtID_"0" fontID_"0" fillID_"0" borderID_"0" xfID_"0"/><xf numFmtID_"0" fontID_"13" fillID_"0" borderID_"0" xfID_"0" applyFont="1" applyAlignment="1" applyProtection="1"/><xf numFmtID_"0" fontID_"13" fillID_"0" borderID_"0" xfID_"0" applyFont="1" applyAlignment="1"/><xf numFmtID_"0" fontID_"14" fillID_"0" borderID_"0" xfID_"0" applyFont="1" applyAlignment="1"><alignment vertical="center" wrapText="1"/></xf><xf numFmtID_"0" fontID_"1" fillID_"0" borderID_"0" xfID_"0" applyFont="1" applyAlignment="1" applyProtection="1"/><xf numFmtID_"0" fontID_"1" fillID_"0" borderID_"0" xfID_"0" applyFont="1" applyAlignment="1"/><xf numFmtID_"0" fontID_"15" fillID_"0" borderID_"0" xfID_"0" applyFont="1" applyAlignment="1"><alignment vertical="center" wrapText="1"/></xf><xf numFmtID_"0" fontID_"16" fillID_"3" borderID_"4" xfID_"0" applyFont="1" applyFill="1" applyBorder="1" applyAlignment="1" applyProtection="1"><alignment horizontal="center" vertical="center" wrapText="1"/><protection locked="0"/></xf><xf numFmtID_"0" fontID_"1" fillID_"0" borderID_"0" xfID_"0" applyFont="1" applyAlignment="1"><alignment horizontal="center" vertical="center" wrapText="1"/></xf><xf numFmtID_"0" fontID_"17" fillID_"4" borderID_"4" xfID_"0" applyFont="1" applyFill="1" applyBorder="1" applyAlignment="1" applyProtection="1"><alignment horizontal="left" vertical="center" wrapText="1"/><protection locked="0"/></xf><xf numFmtID_"0" fontID_"17" fillID_"0" borderID_"0" xfID_"0" applyFont="1" applyAlignment="1"><alignment horizontal="left" vertical="center" wrapText="1"/></xf><xf numFmtID_"0" fontID_"18" fillID_"0" borderID_"0" xfID_"0" applyFont="1" applyAlignment="1"><alignment horizontal="left" vertical="center" wrapText="1"/></xf><xf numFmtID_"0" fontID_"19" fillID_"4" borderID_"4" xfID_"0" applyFont="1" applyFill="1" applyBorder="1" applyAlignment="1" applyProtection="1"><alignment horizontal="left" vertical="center" wrapText="1"/><protection locked="0"/></xf><xf numFmtID_"0" fontID_"0" fillID_"0" borderID_"0" xfID_"0" applyFont="1" applyAlignment="1" applyProtection="1"><alignment vertical="center" wrapText="1"/></xf><xf numFmtID_"0" fontID_"0" fillID_"0" borderID_"0" xfID_"0" applyFont="1" applyAlignment="1"><alignment vertical="center" wrapText="1"/></xf><xf numFmtID_"0" fontID_"0" fillID_"0" borderID_"0" xfID_"0" applyAlignment="1"><alignment vertical="center" wrapText="1"/></xf><xf numFmtID_"0" fontID_"4" fillID_"0" borderID_"4" xfID_"0" applyFont="1" applyBorder="1" applyAlignment="1" applyProtection="1"><alignment horizontal="left" vertical="center" wrapText="1"/><protection locked="0"/></xf><xf numFmtID_"0" fontID_"4" fillID_"0" borderID_"4" xfID_"0" applyFont="1" applyBorder="1" applyAlignment="1" applyProtection="1"><alignment horizontal="center" vertical="center" wrapText="1"/><protection locked="0"/></xf><xf numFmtID_"0" fontID_"4" fillID_"0" borderID_"4" xfID_"0" applyFont="1" applyBorder="1" applyAlignment="1" applyProtection="1"><alignment horizontal="center" vertical="center"/><protection locked="0"/></xf><xf numFmtID_"3" fontID_"4" fillID_"0" borderID_"4" xfID_"0" applyNumberFormat="1" applyFont="1" applyBorder="1" applyAlignment="1" applyProtection="1"><alignment horizontal="right" vertical="center" wrapText="1"/><protection locked="0"/></xf><xf numFmtID_"0" fontID_"17" fillID_"6" borderID_"4" xfID_"0" applyFont="1" applyFill="1" applyBorder="1" applyAlignment="1" applyProtection="1"><alignment horizontal="left" vertical="center" wrapText="1"/></xf><xf numFmtID_"0" fontID_"3" fillID_"0" borderID_"0" xfID_"0" applyFont="1" applyBorder="1" applyAlignment="1" applyProtection="1"><alignment vertical="center"/></xf><xf numFmtID_"0" fontID_"3" fillID_"0" borderID_"0" xfID_"0" applyFont="1" applyFill="1" applyBorder="1" applyAlignment="1" applyProtection="1"><alignment vertical="center"/></xf><xf numFmtID_"0" fontID_"5" fillID_"0" borderID_"0" xfID_"0" applyFont="1" applyBorder="1" applyAlignment="1" applyProtection="1"><alignment horizontal="justify" vertical="center"/></xf><xf numFmtID_"0" fontID_"6" fillID_"0" borderID_"0" xfID_"0" applyFont="1" applyBorder="1" applyAlignment="1" applyProtection="1"><alignment horizontal="justify" vertical="center"/></xf><xf numFmtID_"0" fontID_"6" fillID_"0" borderID_"0" xfID_"0" applyFont="1" applyBorder="1" applyAlignment="1" applyProtection="1"><alignment horizontal="left" vertical="center" wrapText="1"/></xf><xf numFmtID_"0" fontID_"6" fillID_"0" borderID_"0" xfID_"0" applyFont="1" applyAlignment="1" applyProtection="1"><alignment horizontal="justify" vertical="center"/></xf><xf numFmtID_"0" fontID_"0" fillID_"0" borderID_"0" xfID_"0" applyAlignment="1" applyProtection="1"><alignment vertical="center"/></xf><xf numFmtID_"0" fontID_"7" fillID_"0" borderID_"0" xfID_"0" applyFont="1" applyBorder="1" applyAlignment="1" applyProtection="1"><alignment vertical="center"/></xf><xf numFmtID_"0" fontID_"7" fillID_"0" borderID_"0" xfID_"0" applyFont="1" applyAlignment="1" applyProtection="1"><alignment horizontal="justify" vertical="center"/></xf><xf numFmtID_"0" fontID_"3" fillID_"0" borderID_"0" xfID_"0" applyFont="1" applyAlignment="1" applyProtection="1"><alignment vertical="center"/></xf><xf numFmtID_"0" fontID_"6" fillID_"0" borderID_"0" xfID_"0" applyFont="1" applyBorder="1" applyAlignment="1" applyProtection="1"><alignment vertical="center"/></xf><xf numFmtID_"0" fontID_"7" fillID_"0" borderID_"0" xfID_"0" applyFont="1" applyBorder="1" applyAlignment="1" applyProtection="1"><alignment horizontal="right" vertical="center"/></xf><xf numFmtID_"0" fontID_"4" fillID_"0" borderID_"0" xfID_"0" applyFont="1" applyBorder="1" applyAlignment="1" applyProtection="1"><alignment vertical="center"/></xf><xf numFmtID_"0" fontID_"8" fillID_"5" borderID_"4" xfID_"0" applyFont="1" applyFill="1" applyBorder="1" applyAlignment="1" applyProtection="1"><alignment horizontal="center" vertical="center" wrapText="1"/></xf><xf numFmtID_"0" fontID_"4" fillID_"0" borderID_"4" xfID_"0" applyFont="1" applyBorder="1" applyAlignment="1" applyProtection="1"><alignment vertical="center" wrapText="1"/></xf><xf numFmtID_"3" fontID_"6" fillID_"5" borderID_"4" xfID_"0" applyNumberFormat="1" applyFont="1" applyFill="1" applyBorder="1" applyAlignment="1" applyProtection="1"><alignment horizontal="right" vertical="center"/></xf><xf numFmtID_"0" fontID_"11" fillID_"0" borderID_"0" xfID_"0" applyFont="1" applyBorder="1" applyAlignment="1" applyProtection="1"><alignment vertical="center" wrapText="1"/></xf><xf numFmtID_"0" fontID_"8" fillID_"0" borderID_"0" xfID_"0" applyFont="1" applyFill="1" applyBorder="1" applyAlignment="1" applyProtection="1"><alignment vertical="center"/></xf><xf numFmtID_"0" fontID_"12" fillID_"0" borderID_"0" xfID_"0" applyFont="1" applyFill="1" applyBorder="1" applyAlignment="1" applyProtection="1"><alignment horizontal="justify" vertical="center" wrapText="1"/></xf><xf numFmtID_"0" fontID_"6" fillID_"0" borderID_"0" xfID_"0" applyFont="1" applyBorder="1" applyAlignment="1" applyProtection="1"><alignment horizontal="justify" vertical="center" wrapText="1"/></xf><xf numFmtID_"0" fontID_"4" fillID_"0" borderID_"0" xfID_"0" applyFont="1" applyFill="1" applyBorder="1" applyAlignment="1" applyProtection="1"><alignment horizontal="justify" vertical="center" wrapText="1"/></xf><xf numFmtID_"0" fontID_"4" fillID_"0" borderID_"0" xfID_"0" applyFont="1" applyBorder="1" applyAlignment="1" applyProtection="1"><alignment vertical="center" wrapText="1"/></xf><xf numFmtID_"0" fontID_"9" fillID_"0" borderID_"0" xfID_"0" applyFont="1" applyBorder="1" applyAlignment="1" applyProtection="1"><alignment vertical="center"/></xf><xf numFmtID_"0" fontID_"22" fillID_"0" borderID_"0" xfID_"0" applyFont="1" applyAlignment="1" applyProtection="1"><alignment horizontal="right" vertical="center"/></xf><xf numFmtID_"0" fontID_"24" fillID_"4" borderID_"4" xfID_"0" applyFont="1" applyFill="1" applyBorder="1" applyAlignment="1" applyProtection="1"><alignment horizontal="left" vertical="center" wrapText="1"/><protection locked="0"/></xf><xf numFmtID_"0" fontID_"37" fillID_"0" borderID_"0" xfID_"0" applyFont="1" applyBorder="1" applyAlignment="1" applyProtection="1"><alignment horizontal="right" vertical="center"/></xf><xf numFmtID_"0" fontID_"39" fillID_"0" borderID_"0" xfID_"0" applyFont="1" applyAlignment="1" applyProtection="1"><alignment vertical="center" wrapText="1"/></xf><xf numFmtID_"0" fontID_"0" fillID_"0" borderID_"0" xfID_"0" applyFont="1" applyFill="1" applyBorder="1" applyAlignment="1" applyProtection="1"><alignment horizontal="left" vertical="center" wrapText="1"/></xf><xf numFmtID_"0" fontID_"40" fillID_"0" borderID_"4" xfID_"0" applyFont="1" applyFill="1" applyBorder="1" applyAlignment="1" applyProtection="1"><alignment horizontal="left" vertical="center" wrapText="1"/></xf><xf numFmtID_"0" fontID_"40" fillID_"0" borderID_"4" xfID_"0" applyFont="1" applyFill="1" applyBorder="1" applyAlignment="1" applyProtection="1"><alignment vertical="center" wrapText="1"/></xf><xf numFmtID_"164" fontID_"0" fillID_"4" borderID_"4" xfID_"0" applyNumberFormat="1" applyFill="1" applyBorder="1" applyProtection="1"><protection locked="0"/></xf><xf numFmtID_"164" fontID_"4" fillID_"4" borderID_"4" xfID_"0" applyNumberFormat="1" applyFont="1" applyFill="1" applyBorder="1" applyAlignment="1" applyProtection="1"><alignment horizontal="right" vertical="center"/><protection locked="0"/></xf><xf numFmtID_"164" fontID_"4" fillID_"4" borderID_"4" xfID_"0" applyNumberFormat="1" applyFont="1" applyFill="1" applyBorder="1" applyProtection="1"><protection locked="0"/></xf><xf numFmtID_"0" fontID_"0" fillID_"0" borderID_"0" xfID_"0" applyFill="1" applyAlignment="1" applyProtection="1"><alignment horizontal="left"/></xf><xf numFmtID_"0" fontID_"0" fillID_"0" borderID_"0" xfID_"0" applyFont="1" applyFill="1" applyAlignment="1" applyProtection="1"><alignment vertical="center"/></xf><xf numFmtID_"0" fontID_"0" fillID_"0" borderID_"0" xfID_"0" applyFont="1" applyFill="1" applyAlignment="1" applyProtection="1"><alignment horizontal="left" vertical="center"/></xf><xf numFmtID_"3" fontID_"40" fillID_"7" borderID_"4" xfID_"0" applyNumberFormat="1" applyFont="1" applyFill="1" applyBorder="1" applyAlignment="1" applyProtection="1"><alignment horizontal="right" vertical="center"/></xf><xf numFmtID_"0" fontID_"1" fillID_"7" borderID_"7" xfID_"0" applyFont="1" applyFill="1" applyBorder="1" applyAlignment="1" applyProtection="1"><alignment horizontal="center" vertical="center" wrapText="1"/></xf><xf numFmtID_"0" fontID_"0" fillID_"0" borderID_"0" xfID_"0" applyFill="1" applyProtection="1"/><xf numFmtID_"3" fontID_"1" fillID_"0" borderID_"0" xfID_"0" applyNumberFormat="1" applyFont="1" applyFill="1" applyBorder="1" applyAlignment="1" applyProtection="1"><alignment horizontal="right" vertical="center"/></xf><xf numFmtID_"3" fontID_"0" fillID_"0" borderID_"0" xfID_"0" applyNumberFormat="1" applyFont="1" applyFill="1" applyAlignment="1" applyProtection="1"><alignment vertical="center"/></xf><xf numFmtID_"3" fontID_"1" fillID_"0" borderID_"0" xfID_"0" applyNumberFormat="1" applyFont="1" applyFill="1" applyBorder="1" applyAlignment="1" applyProtection="1"><alignment horizontal="right" vertical="center" wrapText="1"/></xf><xf numFmtID_"3" fontID_"40" fillID_"7" borderID_"4" xfID_"0" applyNumberFormat="1" applyFont="1" applyFill="1" applyBorder="1" applyAlignment="1" applyProtection="1"><alignment horizontal="right" vertical="center" wrapText="1"/></xf><xf numFmtID_"3" fontID_"6" fillID_"0" borderID_"0"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left" vertical="center" wrapText="1"/></xf><xf numFmtID_"0" fontID_"4" fillID_"0" borderID_"0" xfID_"0" applyFont="1" applyFill="1" applyAlignment="1" applyProtection="1"><alignment vertical="center"/></xf><xf numFmtID_"0" fontID_"4" fillID_"0" borderID_"0" xfID_"0" applyFont="1" applyFill="1" applyAlignment="1" applyProtection="1"><alignment horizontal="left" vertical="center"/></xf><xf numFmtID_"3" fontID_"9" fillID_"7" borderID_"4" xfID_"0" applyNumberFormat="1" applyFont="1" applyFill="1" applyBorder="1" applyAlignment="1" applyProtection="1"><alignment horizontal="right" vertical="center" wrapText="1"/></xf><xf numFmtID_"3" fontID_"9" fillID_"7" borderID_"4" xfID_"0" applyNumberFormat="1" applyFont="1" applyFill="1" applyBorder="1" applyAlignment="1" applyProtection="1"><alignment horizontal="right" vertical="center"/></xf><xf numFmtID_"0" fontID_"6" fillID_"7" borderID_"1" xfID_"0" applyFont="1" applyFill="1" applyBorder="1" applyAlignment="1" applyProtection="1"><alignment horizontal="left" vertical="center" wrapText="1"/></xf><xf numFmtID_"9" fontID_"40" fillID_"7" borderID_"4" xfID_"2" applyFont="1" applyFill="1" applyBorder="1" applyAlignment="1" applyProtection="1"><alignment horizontal="right" vertical="center" wrapText="1"/></xf><xf numFmtID_"3" fontID_"1" fillID_"0" borderID_"0"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left" vertical="center" wrapText="1"/></xf><xf numFmtID_"0" fontID_"1" fillID_"7" borderID_"4" xfID_"0" applyFont="1" applyFill="1" applyBorder="1" applyAlignment="1" applyProtection="1"><alignment horizontal="center" vertical="center"/></xf><xf numFmtID_"3" fontID_"40" fillID_"7" borderID_"4" xfID_"0" applyNumberFormat="1" applyFont="1" applyFill="1" applyBorder="1" applyAlignment="1" applyProtection="1"><alignment vertical="center"/></xf><xf numFmtID_"0" fontID_"46" fillID_"0" borderID_"0" xfID_"0" applyFont="1" applyFill="1" applyBorder="1" applyAlignment="1" applyProtection="1"><alignment vertical="center"/></xf><xf numFmtID_"0" fontID_"6" fillID_"7" borderID_"4" xfID_"0" applyFont="1" applyFill="1" applyBorder="1" applyAlignment="1" applyProtection="1"><alignment horizontal="center" vertical="center"/></xf><xf numFmtID_"0" fontID_"0" fillID_"0" borderID_"0" xfID_"0" applyFill="1" applyAlignment="1" applyProtection="1"/><xf numFmtID_"0" fontID_"4" fillID_"0" borderID_"4" xfID_"0" applyFont="1" applyFill="1" applyBorder="1" applyAlignment="1" applyProtection="1"><alignment horizontal="left" vertical="center" wrapText="1"/></xf><xf numFmtID_"3" fontID_"7" fillID_"7" borderID_"4" xfID_"0" applyNumberFormat="1" applyFont="1" applyFill="1" applyBorder="1" applyAlignment="1" applyProtection="1"><alignment horizontal="right" vertical="center" wrapText="1"/></xf><xf numFmtID_"0" fontID_"47" fillID_"0" borderID_"0" xfID_"0" applyFont="1" applyFill="1" applyBorder="1" applyAlignment="1" applyProtection="1"><alignment horizontal="right" vertical="center"/></xf><xf numFmtID_"0" fontID_"4" fillID_"3" borderID_"0" xfID_"0" applyFont="1" applyFill="1" applyAlignment="1" applyProtection="1"><alignment horizontal="center" vertical="center" wrapText="1"/></xf><xf numFmtID_"0" fontID_"25" fillID_"3" borderID_"0" xfID_"0" applyFont="1" applyFill="1" applyAlignment="1" applyProtection="1"><alignment horizontal="center" vertical="center" wrapText="1"/></xf><xf numFmtID_"0" fontID_"47" fillID_"3" borderID_"0" xfID_"0" applyFont="1" applyFill="1" applyBorder="1" applyAlignment="1" applyProtection="1"><alignment horizontal="right" vertical="center"/></xf><xf numFmtID_"0" fontID_"46" fillID_"3" borderID_"0" xfID_"0" applyFont="1" applyFill="1" applyBorder="1" applyAlignment="1" applyProtection="1"><alignment vertical="center"/></xf><xf numFmtID_"0" fontID_"4" fillID_"3" borderID_"0" xfID_"0" applyFont="1" applyFill="1" applyAlignment="1" applyProtection="1"><alignment vertical="center" wrapText="1"/></xf><xf numFmtID_"0" fontID_"3" fillID_"3" borderID_"0" xfID_"0" applyFont="1" applyFill="1" applyBorder="1" applyAlignment="1" applyProtection="1"><alignment vertical="center"/></xf><xf numFmtID_"0" fontID_"2" fillID_"2" borderID_"0" xfID_"0" applyFont="1" applyFill="1" applyBorder="1" applyAlignment="1" applyProtection="1"><alignment vertical="center" wrapText="1"/></xf><xf numFmtID_"0" fontID_"25" fillID_"0" borderID_"0" xfID_"0" applyFont="1" applyFill="1" applyAlignment="1" applyProtection="1"><alignment horizontal="center" vertical="center" wrapText="1"/></xf><xf numFmtID_"0" fontID_"4" fillID_"0" borderID_"0" xfID_"0" applyFont="1" applyFill="1" applyAlignment="1" applyProtection="1"><alignment horizontal="center" vertical="center" wrapText="1"/></xf><xf numFmtID_"0" fontID_"51" fillID_"0" borderID_"0" xfID_"0" applyFont="1" applyFill="1" applyAlignment="1" applyProtection="1"><alignment vertical="center"/></xf><xf numFmtID_"0" fontID_"52" fillID_"0" borderID_"5" xfID_"0" applyFont="1" applyFill="1" applyBorder="1" applyAlignment="1" applyProtection="1"><alignment horizontal="left" vertical="center"/></xf><xf numFmtID_"0" fontID_"52" fillID_"0" borderID_"5" xfID_"0" applyFont="1" applyFill="1" applyBorder="1" applyAlignment="1" applyProtection="1"><alignment horizontal="right"/></xf><xf numFmtID_"0" fontID_"52" fillID_"0" borderID_"5" xfID_"0" applyFont="1" applyFill="1" applyBorder="1" applyAlignment="1" applyProtection="1"><alignment vertical="center"/></xf><xf numFmtID_"0" fontID_"52" fillID_"0" borderID_"0" xfID_"0" applyFont="1" applyFill="1" applyBorder="1" applyAlignment="1" applyProtection="1"><alignment vertical="center"/></xf><xf numFmtID_"3" fontID_"52" fillID_"0" borderID_"5" xfID_"0" applyNumberFormat="1" applyFont="1" applyFill="1" applyBorder="1" applyAlignment="1" applyProtection="1"><alignment vertical="center"/></xf><xf numFmtID_"3" fontID_"51" fillID_"0" borderID_"0" xfID_"0" applyNumberFormat="1" applyFont="1" applyFill="1" applyAlignment="1" applyProtection="1"><alignment vertical="center"/></xf><xf numFmtID_"3" fontID_"52" fillID_"0" borderID_"0" xfID_"0" applyNumberFormat="1" applyFont="1" applyFill="1" applyBorder="1" applyAlignment="1" applyProtection="1"><alignment vertical="center"/></xf><xf numFmtID_"3" fontID_"52" fillID_"0" borderID_"5" xfID_"0" applyNumberFormat="1" applyFont="1" applyFill="1" applyBorder="1" applyAlignment="1" applyProtection="1"><alignment horizontal="left" vertical="center"/></xf><xf numFmtID_"3" fontID_"52" fillID_"0" borderID_"5" xfID_"0" applyNumberFormat="1" applyFont="1" applyFill="1" applyBorder="1" applyAlignment="1" applyProtection="1"><alignment horizontal="right"/></xf><xf numFmtID_"0" fontID_"53" fillID_"0" borderID_"5" xfID_"0" applyFont="1" applyFill="1" applyBorder="1" applyAlignment="1" applyProtection="1"><alignment horizontal="left" vertical="center"/></xf><xf numFmtID_"3" fontID_"53" fillID_"0" borderID_"5" xfID_"0" applyNumberFormat="1" applyFont="1" applyFill="1" applyBorder="1" applyAlignment="1" applyProtection="1"><alignment vertical="center"/></xf><xf numFmtID_"0" fontID_"53" fillID_"0" borderID_"5" xfID_"0" applyFont="1" applyFill="1" applyBorder="1" applyAlignment="1" applyProtection="1"><alignment horizontal="right"/></xf><xf numFmtID_"3" fontID_"53" fillID_"0" borderID_"0" xfID_"0" applyNumberFormat="1" applyFont="1" applyFill="1" applyBorder="1" applyAlignment="1" applyProtection="1"><alignment vertical="center"/></xf><xf numFmtID_"0" fontID_"54" fillID_"0" borderID_"0" xfID_"0" applyFont="1" applyFill="1" applyAlignment="1" applyProtection="1"><alignment vertical="center"/></xf><xf numFmtID_"0" fontID_"35" fillID_"0" borderID_"0" xfID_"0" applyFont="1" applyBorder="1" applyAlignment="1" applyProtection="1"><alignment vertical="center"/></xf><xf numFmtID_"0" fontID_"50" fillID_"0" borderID_"0" xfID_"0" applyFont="1" applyBorder="1" applyAlignment="1" applyProtection="1"><alignment vertical="center"/></xf><xf numFmtID_"0" fontID_"57" fillID_"8" borderID_"4" xfID_"0" applyFont="1" applyFill="1" applyBorder="1" applyAlignment="1" applyProtection="1"><alignment horizontal="left" vertical="center" wrapText="1"/><protection locked="0"/></xf><xf numFmtID_"0" fontID_"58" fillID_"4" borderID_"4" xfID_"0" applyFont="1" applyFill="1" applyBorder="1" applyAlignment="1" applyProtection="1"><alignment horizontal="left" vertical="center" wrapText="1"/><protection locked="0"/></xf><xf numFmtID_"0" fontID_"58" fillID_"8" borderID_"4" xfID_"0" applyFont="1" applyFill="1" applyBorder="1" applyAlignment="1" applyProtection="1"><alignment horizontal="left" vertical="center" wrapText="1"/><protection locked="0"/></xf><xf numFmtID_"0" fontID_"1" fillID_"7" borderID_"6" xfID_"0"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4"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35" fillID_"0" borderID_"0" xfID_"0" applyFont="1" applyAlignment="1" applyProtection="1"><alignment horizontal="justify" vertical="center"/></xf><xf numFmtID_"0" fontID_"35" fillID_"0" borderID_"0" xfID_"0" applyFont="1" applyAlignment="1" applyProtection="1"><alignment horizontal="justify" vertical="center"/></xf><xf numFmtID_"0" fontID_"48" fillID_"2" borderID_"0" xfID_"0" applyFont="1" applyFill="1" applyBorder="1" applyAlignment="1" applyProtection="1"><alignment vertical="center" wrapText="1"/></xf><xf numFmtID_"0" fontID_"49" fillID_"3" borderID_"0" xfID_"0" applyFont="1" applyFill="1" applyAlignment="1" applyProtection="1"><alignment vertical="center" wrapText="1"/></xf><xf numFmtID_"0" fontID_"25" fillID_"3" borderID_"0" xfID_"0" applyFont="1" applyFill="1" applyAlignment="1" applyProtection="1"><alignment vertical="center" wrapText="1"/></xf><xf numFmtID_"9" fontID_"37" fillID_"4" borderID_"4" xfID_"2" applyFont="1" applyFill="1" applyBorder="1" applyAlignment="1" applyProtection="1"><alignment horizontal="center" vertical="center"/><protection locked="0"/></xf><xf numFmtID_"3" fontID_"9" fillID_"4" borderID_"4" xfID_"0" applyNumberFormat="1" applyFont="1" applyFill="1" applyBorder="1" applyAlignment="1" applyProtection="1"><alignment horizontal="right" vertical="center" wrapText="1"/><protection locked="0"/></xf><xf numFmtID_"0" fontID_"4" fillID_"0" borderID_"0" xfID_"0" applyFont="1" applyAlignment="1" applyProtection="1"><alignment horizontal="center" vertical="center" wrapText="1"/></xf><xf numFmtID_"0" fontID_"3" fillID_"0" borderID_"0" xfID_"0" applyFont="1" applyBorder="1" applyAlignment="1" applyProtection="1"/><xf numFmtID_"0" fontID_"4" fillID_"0" borderID_"0" xfID_"0" applyFont="1" applyAlignment="1" applyProtection="1"><alignment vertical="center" wrapText="1"/></xf><xf numFmtID_"0" fontID_"4" fillID_"0" borderID_"0" xfID_"0" applyFont="1" applyBorder="1" applyAlignment="1" applyProtection="1"><alignment horizontal="center" vertical="center" wrapText="1"/></xf><xf numFmtID_"0" fontID_"9" fillID_"0" borderID_"0" xfID_"0" applyFont="1" applyFill="1" applyBorder="1" applyAlignment="1" applyProtection="1"/><xf numFmtID_"0" fontID_"9" fillID_"0" borderID_"0" xfID_"0" applyFont="1" applyAlignment="1" applyProtection="1"><alignment horizontal="justify"/></xf><xf numFmtID_"0" fontID_"9" fillID_"0" borderID_"0" xfID_"0" applyFont="1" applyAlignment="1" applyProtection="1"/><xf numFmtID_"0" fontID_"8" fillID_"0" borderID_"0" xfID_"0" applyFont="1" applyAlignment="1" applyProtection="1"/><xf numFmtID_"0" fontID_"35" fillID_"0" borderID_"0" xfID_"0" applyFont="1" applyAlignment="1" applyProtection="1"><alignment horizontal="justify" vertical="top"/></xf><xf numFmtID_"0" fontID_"35" fillID_"0" borderID_"0" xfID_"0" applyFont="1" applyBorder="1" applyAlignment="1" applyProtection="1"><alignment vertical="top"/></xf><xf numFmtID_"0" fontID_"50" fillID_"0" borderID_"0" xfID_"0" applyFont="1" applyBorder="1" applyAlignment="1" applyProtection="1"/><xf numFmtID_"0" fontID_"35" fillID_"0" borderID_"0" xfID_"0" applyFont="1" applyBorder="1" applyAlignment="1" applyProtection="1"><alignment horizontal="center"/></xf><xf numFmtID_"0" fontID_"9" fillID_"0" borderID_"0" xfID_"0" applyFont="1" applyBorder="1" applyAlignment="1" applyProtection="1"/><xf numFmtID_"0" fontID_"37" fillID_"0" borderID_"0" xfID_"0" applyFont="1" applyAlignment="1" applyProtection="1"><alignment horizontal="right" vertical="center" wrapText="1"/></xf><xf numFmtID_"0" fontID_"37" fillID_"0" borderID_"0" xfID_"0" applyFont="1" applyAlignment="1" applyProtection="1"><alignment horizontal="right" vertical="center"/></xf><xf numFmtID_"0" fontID_"37" fillID_"0" borderID_"0" xfID_"0" applyFont="1" applyBorder="1" applyAlignment="1" applyProtection="1"/><xf numFmtID_"3" fontID_"37" fillID_"0" borderID_"0" xfID_"0" applyNumberFormat="1" applyFont="1" applyBorder="1" applyAlignment="1" applyProtection="1"><alignment horizontal="left" vertical="center"/></xf><xf numFmtID_"0" fontID_"37" fillID_"0" borderID_"0" xfID_"0" applyFont="1" applyBorder="1" applyAlignment="1" applyProtection="1"><alignment horizontal="right" vertical="center" wrapText="1"/></xf><xf numFmtID_"3" fontID_"4" fillID_"0" borderID_"0" xfID_"0" applyNumberFormat="1" applyFont="1" applyBorder="1" applyAlignment="1" applyProtection="1"><alignment horizontal="left" vertical="center"/></xf><xf numFmtID_"0" fontID_"9" fillID_"0" borderID_"0" xfID_"0" applyFont="1" applyFill="1" applyBorder="1" applyAlignment="1" applyProtection="1"><alignment vertical="top"/></xf><xf numFmtID_"0" fontID_"26" fillID_"0" borderID_"0" xfID_"0" applyFont="1" applyBorder="1" applyAlignment="1" applyProtection="1"/><xf numFmtID_"0" fontID_"31" fillID_"0" borderID_"0" xfID_"0" applyFont="1" applyAlignment="1" applyProtection="1"><alignment wrapText="1"/></xf><xf numFmtID_"0" fontID_"4" fillID_"0" borderID_"0" xfID_"0" applyFont="1" applyBorder="1" applyAlignment="1" applyProtection="1"/><xf numFmtID_"0" fontID_"12" fillID_"0" borderID_"0" xfID_"0" applyFont="1" applyBorder="1" applyAlignment="1" applyProtection="1"><alignment horizontal="left"/></xf><xf numFmtID_"0" fontID_"28" fillID_"0" borderID_"0" xfID_"0" applyFont="1" applyBorder="1" applyAlignment="1" applyProtection="1"><alignment horizontal="right"/></xf><xf numFmtID_"0" fontID_"29" fillID_"0" borderID_"0" xfID_"0" applyFont="1" applyBorder="1" applyAlignment="1" applyProtection="1"/><xf numFmtID_"0" fontID_"35" fillID_"0" borderID_"0" xfID_"0" applyFont="1" applyAlignment="1" applyProtection="1"/><xf numFmtID_"0" fontID_"6" fillID_"0" borderID_"0" xfID_"0" applyFont="1" applyFill="1" applyBorder="1" applyAlignment="1" applyProtection="1"><alignment horizontal="center"/></xf><xf numFmtID_"0" fontID_"3" fillID_"0" borderID_"0" xfID_"0" applyFont="1" applyFill="1" applyBorder="1" applyAlignment="1" applyProtection="1"/><xf numFmtID_"0" fontID_"6" fillID_"0" borderID_"0" xfID_"0" applyFont="1" applyFill="1" applyBorder="1" applyAlignment="1" applyProtection="1"/><xf numFmtID_"0" fontID_"33" fillID_"0" borderID_"0" xfID_"0" applyFont="1" applyBorder="1" applyAlignment="1" applyProtection="1"/><xf numFmtID_"0" fontID_"34" fillID_"0" borderID_"0" xfID_"0" applyFont="1" applyBorder="1" applyAlignment="1" applyProtection="1"><alignment vertical="center"/></xf><xf numFmtID_"0" fontID_"34" fillID_"0" borderID_"0" xfID_"0" applyFont="1" applyBorder="1" applyAlignment="1" applyProtection="1"><alignment horizontal="left" vertical="center"/></xf><xf numFmtID_"3" fontID_"7" fillID_"0" borderID_"4" xfID_"0" applyNumberFormat="1" applyFont="1" applyFill="1" applyBorder="1" applyAlignment="1" applyProtection="1"><alignment horizontal="right" vertical="center" wrapText="1"/><protection locked="0"/></xf><xf numFmtID_"3" fontID_"9" fillID_"7" borderID_"4" xfID_"0" applyNumberFormat="1" applyFont="1" applyFill="1" applyBorder="1" applyAlignment="1" applyProtection="1"><alignment horizontal="right" vertical="center"/><protection locked="0"/></xf><xf numFmtID_"0" fontID_"3" fillID_"3" borderID_"0" xfID_"0" applyFont="1" applyFill="1" applyBorder="1" applyAlignment="1" applyProtection="1"><alignment horizontal="center" vertical="center"/></xf><xf numFmtID_"0" fontID_"59" fillID_"3" borderID_"0" xfID_"0" applyFont="1" applyFill="1" applyBorder="1" applyAlignment="1" applyProtection="1"><alignment horizontal="center" vertical="center"/></xf><xf numFmtID_"0" fontID_"60" fillID_"3" borderID_"0" xfID_"0" applyFont="1" applyFill="1" applyBorder="1" applyAlignment="1" applyProtection="1"><alignment vertical="center" wrapText="1"/></xf><xf numFmtID_"0" fontID_"37" fillID_"0" borderID_"0" xfID_"0" applyFont="1" applyAlignment="1" applyProtection="1"><alignment horizontal="left" vertical="center"/></xf><xf numFmtID_"3" fontID_"7" fillID_"4" borderID_"4" xfID_"0" applyNumberFormat="1" applyFont="1" applyFill="1" applyBorder="1" applyAlignment="1" applyProtection="1"><alignment horizontal="right" vertical="center" wrapText="1"/><protection locked="0"/></xf><xf numFmtID_"0" fontID_"4" fillID_"0" borderID_"4" xfID_"0" applyFont="1" applyBorder="1" applyAlignment="1" applyProtection="1"><alignment vertical="center" wrapText="1"/><protection locked="0"/></xf><xf numFmtID_"0" fontID_"6" fillID_"0" borderID_"0" xfID_"0" applyFont="1" applyBorder="1" applyAlignment="1" applyProtection="1"/><xf numFmtID_"0" fontID_"6" fillID_"0" borderID_"0" xfID_"0" applyFont="1" applyAlignment="1" applyProtection="1"/><xf numFmtID_"0" fontID_"7" fillID_"0" borderID_"0" xfID_"0" applyFont="1" applyBorder="1" applyAlignment="1" applyProtection="1"><alignment horizontal="center" wrapText="1"/></xf><xf numFmtID_"0" fontID_"37" fillID_"0" borderID_"0" xfID_"0" applyFont="1" applyBorder="1" applyAlignment="1" applyProtection="1"><alignment horizontal="center"/></xf><xf numFmtID_"0" fontID_"36" fillID_"0" borderID_"0" xfID_"0" applyFont="1" applyBorder="1" applyAlignment="1" applyProtection="1"/><xf numFmtID_"0" fontID_"3" fillID_"0" borderID_"0" xfID_"0" applyFont="1" applyAlignment="1" applyProtection="1"/><xf numFmtID_"0" fontID_"7" fillID_"0" borderID_"0" xfID_"0" applyFont="1" applyBorder="1" applyAlignment="1" applyProtection="1"/><xf numFmtID_"0" fontID_"42" fillID_"0" borderID_"0" xfID_"0" applyFont="1" applyFill="1" applyBorder="1" applyAlignment="1" applyProtection="1"><alignment horizontal="left" vertical="center"/></xf><xf numFmtID_"0" fontID_"0" fillID_"0" borderID_"0" xfID_"0" applyFill="1" applyAlignment="1" applyProtection="1"><alignment vertical="center"/></xf><xf numFmtID_"0" fontID_"41" fillID_"0" borderID_"5" xfID_"0" applyFont="1" applyFill="1" applyBorder="1" applyAlignment="1" applyProtection="1"><alignment horizontal="right"/></xf><xf numFmtID_"0" fontID_"1" fillID_"7" borderID_"3" xfID_"0" applyFont="1" applyFill="1" applyBorder="1" applyAlignment="1" applyProtection="1"><alignment vertical="center"/></xf><xf numFmtID_"0" fontID_"1" fillID_"7" borderID_"4" xfID_"0" quotePrefix="1" applyFont="1" applyFill="1" applyBorder="1" applyAlignment="1" applyProtection="1"><alignment horizontal="center" vertical="center" wrapText="1"/></xf><xf numFmtID_"164" fontID_"0" fillID_"7" borderID_"4" xfID_"0" applyNumberFormat="1" applyFill="1" applyBorder="1" applyAlignment="1" applyProtection="1"><alignment horizontal="center"/></xf><xf numFmtID_"0" fontID_"1" fillID_"0" borderID_"4" xfID_"0" quotePrefix="1" applyFont="1" applyFill="1" applyBorder="1" applyAlignment="1" applyProtection="1"><alignment horizontal="center" vertical="center" wrapText="1"/></xf><xf numFmtID_"164" fontID_"0" fillID_"0" borderID_"4" xfID_"0" applyNumberFormat="1" applyFill="1" applyBorder="1" applyAlignment="1" applyProtection="1"><alignment horizontal="center" vertical="center"/></xf><xf numFmtID_"164" fontID_"0" fillID_"0" borderID_"4" xfID_"0" applyNumberFormat="1" applyFill="1" applyBorder="1" applyAlignment="1" applyProtection="1"><alignment horizontal="center"/></xf><xf numFmtID_"164" fontID_"6" fillID_"0" borderID_"4" xfID_"0" quotePrefix="1" applyNumberFormat="1" applyFont="1" applyFill="1" applyBorder="1" applyAlignment="1" applyProtection="1"><alignment horizontal="center" vertical="center" wrapText="1"/><protection locked="0"/></xf><xf numFmtID_"164" fontID_"6" fillID_"0" borderID_"4" xfID_"0" applyNumberFormat="1" applyFont="1" applyFill="1" applyBorder="1" applyAlignment="1" applyProtection="1"><alignment horizontal="center" vertical="center"/><protection locked="0"/></xf><xf numFmtID_"164" fontID_"1" fillID_"0" borderID_"4" xfID_"0" quotePrefix="1" applyNumberFormat="1" applyFont="1" applyFill="1" applyBorder="1" applyAlignment="1" applyProtection="1"><alignment horizontal="center" vertical="center" wrapText="1"/><protection locked="0"/></xf><xf numFmtID_"164" fontID_"1" fillID_"0" borderID_"4" xfID_"0" applyNumberFormat="1" applyFont="1" applyFill="1" applyBorder="1" applyAlignment="1" applyProtection="1"><alignment horizontal="center" vertical="center"/><protection locked="0"/></xf><xf numFmtID_"0" fontID_"40" fillID_"0" borderID_"4" xfID_"0" applyFont="1" applyBorder="1" applyAlignment="1" applyProtection="1"><alignment vertical="center"/></xf><xf numFmtID_"0" fontID_"0" fillID_"0" borderID_"0" xfID_"0" applyProtection="1"/><xf numFmtID_"0" fontID_"15" fillID_"0" borderID_"0" xfID_"0" applyFont="1" applyAlignment="1" applyProtection="1"><alignment vertical="center" wrapText="1"/></xf><xf numFmtID_"0" fontID_"0" fillID_"0" borderID_"0" xfID_"0" applyAlignment="1" applyProtection="1"/><xf numFmtID_"0" fontID_"63" fillID_"0" borderID_"0" xfID_"0" applyFont="1" applyAlignment="1" applyProtection="1"><alignment horizontal="justify" vertical="center"/></xf><xf numFmtID_"0" fontID_"63" fillID_"0" borderID_"0" xfID_"0" applyFont="1" applyBorder="1" applyAlignment="1" applyProtection="1"><alignment vertical="center"/></xf><xf numFmtID_"0" fontID_"64" fillID_"0" borderID_"0" xfID_"0" applyFont="1" applyAlignment="1" applyProtection="1"/><xf numFmtID_"0" fontID_"65" fillID_"0" borderID_"0" xfID_"0" applyFont="1" applyBorder="1" applyAlignment="1" applyProtection="1"/><xf numFmtID_"0" fontID_"17" fillID_"6" borderID_"1" xfID_"0" applyFont="1" applyFill="1" applyBorder="1" applyAlignment="1" applyProtection="1"><alignment horizontal="left" vertical="center" wrapText="1"/></xf><xf numFmtID_"0" fontID_"61" fillID_"9" borderID_"4" xfID_"0" applyFont="1" applyFill="1" applyBorder="1" applyAlignment="1" applyProtection="1"><alignment wrapText="1"/><protection locked="0"/></xf><xf numFmtID_"0" fontID_"62" fillID_"9" borderID_"4" xfID_"0" applyFont="1" applyFill="1" applyBorder="1" applyAlignment="1" applyProtection="1"><alignment wrapText="1"/><protection locked="0"/></xf><xf numFmtID_"0" fontID_"4" fillID_"10" borderID_"1" xfID_"0" applyFont="1" applyFill="1" applyBorder="1" applyAlignment="1" applyProtection="1"><alignment horizontal="left" vertical="center" wrapText="1"/></xf><xf numFmtID_"0" fontID_"4" fillID_"10" borderID_"4" xfID_"0" applyFont="1" applyFill="1" applyBorder="1" applyAlignment="1" applyProtection="1"><alignment horizontal="left" vertical="center" wrapText="1"/></xf><xf numFmtID_"0" fontID_"0" fillID_"10" borderID_"4" xfID_"0" applyFill="1" applyBorder="1" applyAlignment="1" applyProtection="1"><alignment vertical="center" wrapText="1"/></xf><xf numFmtID_"3" fontID_"7" fillID_"10" borderID_"4" xfID_"0" applyNumberFormat="1" applyFont="1" applyFill="1" applyBorder="1" applyAlignment="1" applyProtection="1"><alignment horizontal="right" vertical="center" wrapText="1"/></xf><xf numFmtID_"3" fontID_"15" fillID_"10" borderID_"4" xfID_"0" applyNumberFormat="1" applyFont="1" applyFill="1" applyBorder="1" applyAlignment="1" applyProtection="1"><alignment horizontal="right" vertical="center"/></xf><xf numFmtID_"3" fontID_"15" fillID_"10" borderID_"4" xfID_"0" applyNumberFormat="1" applyFont="1" applyFill="1" applyBorder="1" applyAlignment="1" applyProtection="1"><alignment horizontal="right" vertical="center" wrapText="1"/></xf><xf numFmtID_"9" fontID_"15" fillID_"10" borderID_"4" xfID_"2" applyFont="1" applyFill="1" applyBorder="1" applyAlignment="1" applyProtection="1"><alignment horizontal="right" vertical="center" wrapText="1"/></xf><xf numFmtID_"1" fontID_"15" fillID_"10" borderID_"4" xfID_"2" applyNumberFormat="1" applyFont="1" applyFill="1" applyBorder="1" applyAlignment="1" applyProtection="1"><alignment horizontal="right" vertical="center" wrapText="1"/></xf><xf numFmtID_"164" fontID_"15" fillID_"10" borderID_"4" xfID_"0" applyNumberFormat="1" applyFont="1" applyFill="1" applyBorder="1" applyAlignment="1" applyProtection="1"><alignment horizontal="center" vertical="center"/></xf><xf numFmtID_"164" fontID_"0" fillID_"10" borderID_"4" xfID_"0" applyNumberFormat="1" applyFill="1" applyBorder="1" applyAlignment="1" applyProtection="1"><alignment vertical="center"/></xf><xf numFmtID_"0" fontID_"1" fillID_"10" borderID_"4" xfID_"0" quotePrefix="1" applyFont="1" applyFill="1" applyBorder="1" applyAlignment="1" applyProtection="1"><alignment horizontal="center" vertical="center" wrapText="1"/></xf><xf numFmtID_"0" fontID_"1" fillID_"10" borderID_"4" xfID_"0" applyFont="1" applyFill="1" applyBorder="1" applyAlignment="1" applyProtection="1"><alignment horizontal="center" vertical="center"/></xf><xf numFmtID_"164" fontID_"0" fillID_"10" borderID_"4" xfID_"0" applyNumberFormat="1" applyFill="1" applyBorder="1" applyAlignment="1" applyProtection="1"><alignment horizontal="right" vertical="center"/></xf><xf numFmtID_"0" fontID_"67" fillID_"0" borderID_"0" xfID_"0" applyFont="1" applyBorder="1" applyAlignment="1" applyProtection="1"><alignment vertical="center" wrapText="1"/></xf><xf numFmtID_"0" fontID_"68" fillID_"6" borderID_"4" xfID_"0" applyFont="1" applyFill="1" applyBorder="1" applyAlignment="1" applyProtection="1"><alignment horizontal="center" vertical="center" wrapText="1"/></xf><xf numFmtID_"0" fontID_"17" fillID_"11" borderID_"4" xfID_"0" applyFont="1" applyFill="1" applyBorder="1" applyAlignment="1" applyProtection="1"><alignment horizontal="left" vertical="center" wrapText="1"/><protection locked="0"/></xf><xf numFmtID_"0" fontID_"61" fillID_"4" borderID_"4" xfID_"0" applyFont="1" applyFill="1" applyBorder="1" applyAlignment="1" applyProtection="1"><alignment wrapText="1"/><protection locked="0"/></xf><xf numFmtID_"0" fontID_"21" fillID_"2" borderID_"4" xfID_"0" applyFont="1" applyFill="1" applyBorder="1" applyAlignment="1" applyProtection="1"><alignment vertical="center"/></xf><xf numFmtID_"0" fontID_"6" fillID_"2" borderID_"4" xfID_"0" applyFont="1" applyFill="1" applyBorder="1" applyAlignment="1" applyProtection="1"><alignment horizontal="left" vertical="center"/></xf><xf numFmtID_"0" fontID_"6" fillID_"2" borderID_"4" xfID_"0" applyFont="1" applyFill="1" applyBorder="1" applyAlignment="1" applyProtection="1"><alignment horizontal="center" vertical="center"/></xf><xf numFmtID_"3" fontID_"6" fillID_"2" borderID_"4" xfID_"0" applyNumberFormat="1" applyFont="1" applyFill="1" applyBorder="1" applyAlignment="1" applyProtection="1"><alignment horizontal="right" vertical="center"/></xf><xf numFmtID_"0" fontID_"17" fillID_"12" borderID_"4" xfID_"0" applyFont="1" applyFill="1" applyBorder="1" applyAlignment="1" applyProtection="1"><alignment horizontal="left" vertical="center" wrapText="1"/></xf><xf numFmtID_"0" fontID_"40" fillID_"0" borderID_"4" xfID_"0" applyFont="1" applyBorder="1" applyAlignment="1" applyProtection="1"><alignment vertical="center" wrapText="1"/></xf><xf numFmtID_"3" fontID_"4" fillID_"5" borderID_"4" xfID_"0" applyNumberFormat="1" applyFont="1" applyFill="1" applyBorder="1" applyAlignment="1" applyProtection="1"><alignment horizontal="right" vertical="center"/></xf><xf numFmtID_"0" fontID_"40" fillID_"7" borderID_"4" xfID_"0" applyFont="1" applyFill="1" applyBorder="1" applyAlignment="1" applyProtection="1"><alignment horizontal="center" vertical="center" wrapText="1"/></xf><xf numFmtID_"3" fontID_"0" fillID_"0" borderID_"4" xfID_"0" applyNumberFormat="1" applyFont="1" applyFill="1" applyBorder="1" applyAlignment="1" applyProtection="1"><alignment horizontal="right" vertical="center" wrapText="1"/><protection locked="0"/></xf><xf numFmtID_"3" fontID_"7" fillID_"0" borderID_"4" xfID_"0" applyNumberFormat="1" applyFont="1" applyFill="1" applyBorder="1" applyAlignment="1" applyProtection="1"><alignment horizontal="right" vertical="center" wrapText="1"/></xf><xf numFmtID_"14" fontID_"3" fillID_"4" borderID_"4" xfID_"0" applyNumberFormat="1" applyFont="1" applyFill="1" applyBorder="1" applyAlignment="1" applyProtection="1"><alignment horizontal="left" vertical="center"/><protection locked="0"/></xf><xf numFmtID_"3" fontID_"4" fillID_"13" borderID_"4" xfID_"0" applyNumberFormat="1" applyFont="1" applyFill="1" applyBorder="1" applyAlignment="1" applyProtection="1"><alignment horizontal="right" vertical="center" wrapText="1"/><protection locked="0"/></xf><xf numFmtID_"0" fontID_"4" fillID_"13" borderID_"4" xfID_"0" applyFont="1" applyFill="1" applyBorder="1" applyAlignment="1" applyProtection="1"><alignment vertical="center" wrapText="1"/></xf><xf numFmtID_"0" fontID_"4" fillID_"13" borderID_"4" xfID_"0" applyFont="1" applyFill="1" applyBorder="1" applyAlignment="1" applyProtection="1"><alignment horizontal="left" vertical="center" wrapText="1"/><protection locked="0"/></xf><xf numFmtID_"0" fontID_"1" fillID_"7" borderID_"4" xfID_"0" applyFont="1" applyFill="1" applyBorder="1" applyAlignment="1" applyProtection="1"><alignment horizontal="center" vertical="center" wrapText="1"/></xf><xf numFmtID_"0" fontID_"1" fillID_"7" borderID_"4" xfID_"0" applyFont="1" applyFill="1" applyBorder="1" applyAlignment="1" applyProtection="1"><alignment horizontal="center" vertical="center"/></xf><xf numFmtID_"0" fontID_"25" fillID_"3" borderID_"0" xfID_"0" applyFont="1" applyFill="1" applyAlignment="1" applyProtection="1"><alignment horizontal="center" vertical="center" wrapText="1"/></xf><xf numFmtID_"0" fontID_"4" fillID_"0" borderID_"0" xfID_"0" applyFont="1" applyAlignment="1" applyProtection="1"><alignment horizontal="center" vertical="center" wrapText="1"/></xf><xf numFmtID_"0" fontID_"1" fillID_"7" borderID_"6" xfID_"0"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4"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48" fillID_"2" borderID_"0" xfID_"0" applyFont="1" applyFill="1" applyBorder="1" applyAlignment="1" applyProtection="1"><alignment horizontal="center" vertical="center" wrapText="1"/></xf><xf numFmtID_"0" fontID_"25" fillID_"3" borderID_"0" xfID_"0" applyFont="1" applyFill="1" applyAlignment="1" applyProtection="1"><alignment horizontal="left" vertical="center" wrapText="1"/></xf><xf numFmtID_"0" fontID_"15" fillID_"0" borderID_"4" xfID_"0" applyFont="1" applyBorder="1" applyAlignment="1" applyProtection="1"><alignment vertical="center" wrapText="1"/></xf><xf numFmtID_"0" fontID_"40" fillID_"7" borderID_"4" xfID_"0" applyFont="1" applyFill="1" applyBorder="1" applyAlignment="1" applyProtection="1"><alignment horizontal="center" vertical="center" wrapText="1"/></xf><xf numFmtID_"0" fontID_"15" fillID_"0" borderID_"4" xfID_"0" applyFont="1" applyFill="1" applyBorder="1" applyAlignment="1" applyProtection="1"><alignment vertical="center" wrapText="1"/></xf><xf numFmtID_"0" fontID_"2" fillID_"2" borderID_"0" xfID_"0" applyFont="1" applyFill="1" applyBorder="1" applyAlignment="1" applyProtection="1"><alignment horizontal="center" vertical="center" wrapText="1"/></xf><xf numFmtID_"0" fontID_"1" fillID_"10" borderID_"1" xfID_"0" applyFont="1" applyFill="1" applyBorder="1" applyAlignment="1" applyProtection="1"><alignment horizontal="left"/></xf><xf numFmtID_"0" fontID_"1" fillID_"10" borderID_"3" xfID_"0" applyFont="1" applyFill="1" applyBorder="1" applyAlignment="1" applyProtection="1"><alignment horizontal="left"/></xf><xf numFmtID_"0" fontID_"1" fillID_"7" borderID_"4" xfID_"0" applyFont="1" applyFill="1" applyBorder="1" applyAlignment="1" applyProtection="1"><alignment horizontal="center" vertical="center"/></xf><xf numFmtID_"0" fontID_"1" fillID_"10" borderID_"1" xfID_"0" applyFont="1" applyFill="1" applyBorder="1" applyAlignment="1" applyProtection="1"><alignment horizontal="left" vertical="center"/></xf><xf numFmtID_"0" fontID_"1" fillID_"10" borderID_"3" xfID_"0" applyFont="1" applyFill="1" applyBorder="1" applyAlignment="1" applyProtection="1"><alignment horizontal="left" vertical="center"/></xf><xf numFmtID_"0" fontID_"1" fillID_"7" borderID_"8" xfID_"0" quotePrefix="1" applyFont="1" applyFill="1" applyBorder="1" applyAlignment="1" applyProtection="1"><alignment horizontal="center" vertical="center" wrapText="1"/></xf><xf numFmtID_"0" fontID_"1" fillID_"7" borderID_"6" xfID_"0" quotePrefix="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25" fillID_"3" borderID_"0" xfID_"0" applyFont="1" applyFill="1" applyAlignment="1" applyProtection="1"><alignment horizontal="center" vertical="center" wrapText="1"/></xf><xf numFmtID_"0" fontID_"55" fillID_"0" borderID_"0" xfID_"0" applyFont="1" applyProtection="1"/><xf numFmtID_"0" fontID_"23" fillID_"0" borderID_"0" xfID_"0" applyFont="1" applyProtection="1"/><xf numFmtID_"0" fontID_"10" fillID_"0" borderID_"0" xfID_"0" applyFont="1" applyBorder="1" applyAlignment="1" applyProtection="1"><alignment horizontal="left" vertical="center" wrapText="1"/></xf><xf numFmtID_"0" fontID_"32" fillID_"0" borderID_"0" xfID_"1" applyFont="1" applyBorder="1" applyAlignment="1" applyProtection="1"><alignment horizontal="left"/></xf><xf numFmtID_"0" fontID_"66" fillID_"0" borderID_"4" xfID_"0" applyFont="1" applyBorder="1" applyAlignment="1" applyProtection="1"><alignment horizontal="right" vertical="top" wrapText="1"/></xf><xf numFmtID_"0" fontID_"66" fillID_"0" borderID_"4" xfID_"0" applyFont="1" applyBorder="1" applyAlignment="1" applyProtection="1"><alignment wrapText="1"/></xf><xf numFmtID_"0" fontID_"71" fillID_"4" borderID_"1" xfID_"0" applyFont="1" applyFill="1" applyBorder="1" applyAlignment="1" applyProtection="1"><alignment horizontal="left" vertical="top" wrapText="1"/><protection locked="0"/></xf><xf numFmtID_"0" fontID_"71" fillID_"4" borderID_"2" xfID_"0" applyFont="1" applyFill="1" applyBorder="1" applyAlignment="1" applyProtection="1"><alignment horizontal="left" vertical="top" wrapText="1"/><protection locked="0"/></xf><xf numFmtID_"0" fontID_"71" fillID_"4" borderID_"3" xfID_"0" applyFont="1" applyFill="1" applyBorder="1" applyAlignment="1" applyProtection="1"><alignment horizontal="left" vertical="top" wrapText="1"/><protection locked="0"/></xf><xf numFmtID_"0" fontID_"70" fillID_"4" borderID_"1" xfID_"0" applyFont="1" applyFill="1" applyBorder="1" applyAlignment="1" applyProtection="1"><alignment horizontal="left" vertical="top" wrapText="1"/><protection locked="0"/></xf><xf numFmtID_"0" fontID_"70" fillID_"4" borderID_"2" xfID_"0" applyFont="1" applyFill="1" applyBorder="1" applyAlignment="1" applyProtection="1"><alignment horizontal="left" vertical="top" wrapText="1"/><protection locked="0"/></xf><xf numFmtID_"0" fontID_"70" fillID_"4" borderID_"3" xfID_"0" applyFont="1" applyFill="1" applyBorder="1" applyAlignment="1" applyProtection="1"><alignment horizontal="left" vertical="top" wrapText="1"/><protection locked="0"/></xf><xf numFmtID_"0" fontID_"4" fillID_"0" borderID_"0" xfID_"0" applyFont="1" applyAlignment="1" applyProtection="1"><alignment horizontal="center" vertical="center" wrapText="1"/></xf><xf numFmtID_"0" fontID_"67" fillID_"0" borderID_"0" xfID_"0" applyFont="1" applyBorder="1" applyAlignment="1" applyProtection="1"><alignment horizontal="center" vertical="center" wrapText="1"/></xf><xf numFmtID_"0" fontID_"30" fillID_"0" borderID_"0" xfID_"0" applyFont="1" applyFill="1" applyBorder="1" applyAlignment="1" applyProtection="1"><alignment horizontal="left" vertical="center" wrapText="1"/></xf><xf numFmtID_"0" fontID_"35" fillID_"0" borderID_"0" xfID_"0" applyFont="1" applyBorder="1" applyAlignment="1" applyProtection="1"><alignment horizontal="left" vertical="center"/></xf><xf numFmtID_"0" fontID_"35" fillID_"0" borderID_"9" xfID_"0" applyFont="1" applyBorder="1" applyAlignment="1" applyProtection="1"><alignment horizontal="left" vertical="center"/></xf><xf numFmtID_"0" fontID_"56" fillID_"4" borderID_"4" xfID_"0" applyFont="1" applyFill="1" applyBorder="1" applyAlignment="1" applyProtection="1"><alignment horizontal="center" vertical="center"/></xf><xf numFmtID_"3" fontID_"6" fillID_"7" borderID_"1" xfID_"0" applyNumberFormat="1" applyFont="1" applyFill="1" applyBorder="1" applyAlignment="1" applyProtection="1"><alignment horizontal="center" vertical="center" wrapText="1"/></xf><xf numFmtID_"3" fontID_"6" fillID_"7" borderID_"2" xfID_"0" applyNumberFormat="1" applyFont="1" applyFill="1" applyBorder="1" applyAlignment="1" applyProtection="1"><alignment horizontal="center" vertical="center" wrapText="1"/></xf><xf numFmtID_"3" fontID_"6" fillID_"7" borderID_"3" xfID_"0" applyNumberFormat="1" applyFont="1" applyFill="1" applyBorder="1" applyAlignment="1" applyProtection="1"><alignment horizontal="center" vertical="center" wrapText="1"/></xf><xf numFmtID_"3" fontID_"6" fillID_"7" borderID_"8" xfID_"0" applyNumberFormat="1" applyFont="1" applyFill="1" applyBorder="1" applyAlignment="1" applyProtection="1"><alignment horizontal="center" vertical="center" wrapText="1"/></xf><xf numFmtID_"3" fontID_"6" fillID_"7" borderID_"6" xfID_"0" applyNumberFormat="1" applyFont="1" applyFill="1" applyBorder="1" applyAlignment="1" applyProtection="1"><alignment horizontal="center" vertical="center" wrapText="1"/></xf><xf numFmtID_"0" fontID_"6" fillID_"7" borderID_"8" xfID_"0" applyFont="1" applyFill="1" applyBorder="1" applyAlignment="1" applyProtection="1"><alignment horizontal="center" vertical="center" wrapText="1"/></xf><xf numFmtID_"0" fontID_"6" fillID_"7" borderID_"6"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2"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0" fontID_"1" fillID_"7" borderID_"8" xfID_"0" applyFont="1" applyFill="1" applyBorder="1" applyAlignment="1" applyProtection="1"><alignment horizontal="left" vertical="center"/></xf><xf numFmtID_"0" fontID_"1" fillID_"7" borderID_"7" xfID_"0" applyFont="1" applyFill="1" applyBorder="1" applyAlignment="1" applyProtection="1"><alignment horizontal="left" vertical="center"/></xf><xf numFmtID_"0" fontID_"1" fillID_"7" borderID_"6" xfID_"0" applyFont="1" applyFill="1" applyBorder="1" applyAlignment="1" applyProtection="1"><alignment horizontal="left" vertical="center"/></xf><xf numFmtID_"0" fontID_"1" fillID_"7" borderID_"8"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 wrapText="1"/></xf><xf numFmtID_"3" fontID_"20" fillID_"4" borderID_"1" xfID_"0" applyNumberFormat="1" applyFont="1" applyFill="1" applyBorder="1" applyAlignment="1" applyProtection="1"><alignment horizontal="left" vertical="center"/><protection locked="0"/></xf><xf numFmtID_"3" fontID_"20" fillID_"4" borderID_"3" xfID_"0" applyNumberFormat="1" applyFont="1" applyFill="1" applyBorder="1" applyAlignment="1" applyProtection="1"><alignment horizontal="left" vertical="center"/><protection locked="0"/></xf><xf numFmtID_"0" fontID_"20" fillID_"7" borderID_"4" xfID_"0" applyFont="1" applyFill="1" applyBorder="1" applyAlignment="1" applyProtection="1"><alignment horizontal="left"/></xf><xf numFmtID_"0" fontID_"1" fillID_"7" borderID_"1" xfID_"0" applyFont="1" applyFill="1" applyBorder="1" applyAlignment="1" applyProtection="1"><alignment horizontal="center" vertical="center" wrapText="1"/></xf><xf numFmtID_"0" fontID_"1" fillID_"7" borderID_"2" xfID_"0" applyFont="1" applyFill="1" applyBorder="1" applyAlignment="1" applyProtection="1"><alignment horizontal="center" vertical="center" wrapText="1"/></xf><xf numFmtID_"0" fontID_"1" fillID_"7" borderID_"3" xfID_"0" applyFont="1" applyFill="1" applyBorder="1" applyAlignment="1" applyProtection="1"><alignment horizontal="center" vertical="center" wrapText="1"/></xf><xf numFmtID_"0" fontID_"6" fillID_"7" borderID_"1" xfID_"0" applyFont="1" applyFill="1" applyBorder="1" applyAlignment="1" applyProtection="1"><alignment horizontal="center" vertical="center" wrapText="1"/></xf><xf numFmtID_"0" fontID_"6" fillID_"7" borderID_"2" xfID_"0" applyFont="1" applyFill="1" applyBorder="1" applyAlignment="1" applyProtection="1"><alignment horizontal="center" vertical="center" wrapText="1"/></xf><xf numFmtID_"0" fontID_"6" fillID_"7" borderID_"3" xfID_"0"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xf><xf numFmtID_"0" fontID_"1" fillID_"7" borderID_"11" xfID_"0" applyFont="1" applyFill="1" applyBorder="1" applyAlignment="1" applyProtection="1"><alignment horizontal="center" vertical="center"/></xf><xf numFmtID_"0" fontID_"1" fillID_"7" borderID_"5" xfID_"0" applyFont="1" applyFill="1" applyBorder="1" applyAlignment="1" applyProtection="1"><alignment horizontal="center" vertical="center"/></xf><xf numFmtID_"3" fontID_"1" fillID_"7" borderID_"8" xfID_"0" applyNumberFormat="1" applyFont="1" applyFill="1" applyBorder="1" applyAlignment="1" applyProtection="1"><alignment horizontal="center" vertical="center" wrapText="1"/></xf><xf numFmtID_"3" fontID_"1" fillID_"7" borderID_"7" xfID_"0" applyNumberFormat="1" applyFont="1" applyFill="1" applyBorder="1" applyAlignment="1" applyProtection="1"><alignment horizontal="center" vertical="center" wrapText="1"/></xf><xf numFmtID_"3" fontID_"1" fillID_"7" borderID_"6" xfID_"0" applyNumberFormat="1" applyFont="1" applyFill="1" applyBorder="1" applyAlignment="1" applyProtection="1"><alignment horizontal="center" vertical="center" wrapText="1"/></xf><xf numFmtID_"3" fontID_"1" fillID_"7" borderID_"4" xfID_"0" applyNumberFormat="1" applyFont="1" applyFill="1" applyBorder="1" applyAlignment="1" applyProtection="1"><alignment horizontal="center" vertical="center" wrapText="1"/></xf><xf numFmtID_"3" fontID_"1" fillID_"7" borderID_"1" xfID_"0" applyNumberFormat="1" applyFont="1" applyFill="1" applyBorder="1" applyAlignment="1" applyProtection="1"><alignment horizontal="center" vertical="center" wrapText="1"/></xf><xf numFmtID_"3" fontID_"1" fillID_"7" borderID_"2" xfID_"0" applyNumberFormat="1" applyFont="1" applyFill="1" applyBorder="1" applyAlignment="1" applyProtection="1"><alignment horizontal="center" vertical="center" wrapText="1"/></xf><xf numFmtID_"3" fontID_"1" fillID_"7" borderID_"3" xfID_"0" applyNumberFormat="1" applyFont="1" applyFill="1" applyBorder="1" applyAlignment="1" applyProtection="1"><alignment horizontal="center" vertical="center" wrapText="1"/></xf><xf numFmtID_"0" fontID_"6" fillID_"7" borderID_"14" xfID_"0" applyFont="1" applyFill="1" applyBorder="1" applyAlignment="1" applyProtection="1"><alignment horizontal="left" vertical="center" wrapText="1"/></xf><xf numFmtID_"0" fontID_"6" fillID_"7" borderID_"13" xfID_"0" applyFont="1" applyFill="1" applyBorder="1" applyAlignment="1" applyProtection="1"><alignment horizontal="left" vertical="center" wrapText="1"/></xf><xf numFmtID_"0" fontID_"6" fillID_"7" borderID_"12" xfID_"0" applyFont="1" applyFill="1" applyBorder="1" applyAlignment="1" applyProtection="1"><alignment horizontal="left" vertical="center" wrapText="1"/></xf><xf numFmtID_"0" fontID_"6" fillID_"7" borderID_"9" xfID_"0" applyFont="1" applyFill="1" applyBorder="1" applyAlignment="1" applyProtection="1"><alignment horizontal="left" vertical="center" wrapText="1"/></xf><xf numFmtID_"0" fontID_"6" fillID_"7" borderID_"11" xfID_"0" applyFont="1" applyFill="1" applyBorder="1" applyAlignment="1" applyProtection="1"><alignment horizontal="left" vertical="center" wrapText="1"/></xf><xf numFmtID_"0" fontID_"6" fillID_"7" borderID_"10" xfID_"0" applyFont="1" applyFill="1" applyBorder="1" applyAlignment="1" applyProtection="1"><alignment horizontal="left" vertical="center" wrapText="1"/></xf><xf numFmtID_"3" fontID_"6" fillID_"7" borderID_"7" xfID_"0" applyNumberFormat="1"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0" fillID_"7" borderID_"4" xfID_"0" applyFill="1" applyBorder="1" applyAlignment="1" applyProtection="1"><alignment vertical="center" wrapText="1"/></xf><xf numFmtID_"0" fontID_"0" fillID_"7" borderID_"1" xfID_"0" applyFill="1" applyBorder="1" applyAlignment="1" applyProtection="1"><alignment horizontal="left" vertical="center" wrapText="1"/></xf><xf numFmtID_"0" fontID_"0" fillID_"7" borderID_"3" xfID_"0" applyFill="1" applyBorder="1" applyAlignment="1" applyProtection="1"><alignment horizontal="left" vertical="center" wrapText="1"/></xf><xf numFmtID_"0" fontID_"72" fillID_"0" borderID_"15" xfID_"0" applyFont="1" applyBorder="1" applyAlignment="1"><alignment horizontal="center" wrapText="1"/></xf><xf numFmtID_"0" fontID_"72" fillID_"0" borderID_"0" xfID_"0" applyFont="1" applyBorder="1" applyAlignment="1"><alignment horizontal="center" wrapText="1"/></xf><xf numFmtID_"3" fontID_"6" fillID_"0" borderID_"8" xfID_"0" applyNumberFormat="1" applyFont="1" applyFill="1" applyBorder="1" applyAlignment="1" applyProtection="1"><alignment horizontal="right" vertical="center" wrapText="1"/><protection locked="0"/></xf><xf numFmtID_"3" fontID_"6" fillID_"0" borderID_"7" xfID_"0" applyNumberFormat="1" applyFont="1" applyFill="1" applyBorder="1" applyAlignment="1" applyProtection="1"><alignment horizontal="right" vertical="center" wrapText="1"/><protection locked="0"/></xf><xf numFmtID_"3" fontID_"6" fillID_"0" borderID_"6" xfID_"0" applyNumberFormat="1" applyFont="1" applyFill="1" applyBorder="1" applyAlignment="1" applyProtection="1"><alignment horizontal="right" vertical="center" wrapText="1"/><protection locked="0"/></xf><xf numFmtID_"3" fontID_"6" fillID_"4" borderID_"8" xfID_"0" applyNumberFormat="1" applyFont="1" applyFill="1" applyBorder="1" applyAlignment="1" applyProtection="1"><alignment horizontal="right" vertical="center"/><protection locked="0"/></xf><xf numFmtID_"3" fontID_"6" fillID_"4" borderID_"7" xfID_"0" applyNumberFormat="1" applyFont="1" applyFill="1" applyBorder="1" applyAlignment="1" applyProtection="1"><alignment horizontal="right" vertical="center"/><protection locked="0"/></xf><xf numFmtID_"3" fontID_"6" fillID_"4" borderID_"6" xfID_"0" applyNumberFormat="1" applyFont="1" applyFill="1" applyBorder="1" applyAlignment="1" applyProtection="1"><alignment horizontal="right" vertical="center"/><protection locked="0"/></xf><xf numFmtID_"0" fontID_"69" fillID_"4" borderID_"1" xfID_"0" applyFont="1" applyFill="1" applyBorder="1" applyAlignment="1" applyProtection="1"><alignment horizontal="left" vertical="center"/><protection locked="0"/></xf><xf numFmtID_"0" fontID_"69" fillID_"4" borderID_"2" xfID_"0" applyFont="1" applyFill="1" applyBorder="1" applyAlignment="1" applyProtection="1"><alignment horizontal="left" vertical="center"/><protection locked="0"/></xf><xf numFmtID_"0" fontID_"69" fillID_"4" borderID_"3" xfID_"0" applyFont="1" applyFill="1" applyBorder="1" applyAlignment="1" applyProtection="1"><alignment horizontal="left" vertical="center"/><protection locked="0"/></xf><xf numFmtID_"0" fontID_"6" fillID_"5" borderID_"8" xfID_"0" applyFont="1" applyFill="1" applyBorder="1" applyAlignment="1" applyProtection="1"><alignment horizontal="center" vertical="center" wrapText="1"/></xf><xf numFmtID_"0" fontID_"6" fillID_"5" borderID_"6" xfID_"0" applyFont="1" applyFill="1" applyBorder="1" applyAlignment="1" applyProtection="1"><alignment horizontal="center" vertical="center" wrapText="1"/></xf><xf numFmtID_"0" fontID_"6" fillID_"5" borderID_"1" xfID_"0" applyFont="1" applyFill="1" applyBorder="1" applyAlignment="1" applyProtection="1"><alignment horizontal="center" vertical="center" wrapText="1"/></xf><xf numFmtID_"0" fontID_"6" fillID_"5" borderID_"3" xfID_"0" applyFont="1" applyFill="1" applyBorder="1" applyAlignment="1" applyProtection="1"><alignment horizontal="center" vertical="center" wrapText="1"/></xf><xf numFmtID_"0" fontID_"20" fillID_"4" borderID_"4" xfID_"0" applyFont="1" applyFill="1" applyBorder="1" applyAlignment="1" applyProtection="1"><alignment horizontal="left" vertical="center"/><protection locked="0"/></xf><xf numFmtID_"0" fontID_"9" fillID_"4" borderID_"4" xfID_"0" applyFont="1" applyFill="1" applyBorder="1" applyAlignment="1" applyProtection="1"><alignment horizontal="center" vertical="center"/></xf><xf numFmtID_"0" fontID_"35" fillID_"0" borderID_"5" xfID_"0" applyFont="1" applyBorder="1" applyAlignment="1" applyProtection="1"><alignment horizontal="justify" vertical="center"/></xf><xf numFmtID_"0" fontID_"35" fillID_"0" borderID_"5" xfID_"0" applyFont="1" applyBorder="1" applyAlignment="1" applyProtection="1"><alignment vertical="center"/></xf><xf numFmtID_"0" fontID_"27" fillID_"0" borderID_"1" xfID_"1" applyFill="1" applyBorder="1" applyAlignment="1" applyProtection="1"><alignment horizontal="center" vertical="center"/><protection locked="0"/></xf><xf numFmtID_"0" fontID_"7" fillID_"0" borderID_"2" xfID_"0" applyFont="1" applyFill="1" applyBorder="1" applyAlignment="1" applyProtection="1"><alignment horizontal="center" vertical="center"/><protection locked="0"/></xf><xf numFmtID_"0" fontID_"7" fillID_"0" borderID_"3" xfID_"0" applyFont="1" applyFill="1" applyBorder="1" applyAlignment="1" applyProtection="1"><alignment horizontal="center" vertical="center"/><protection locked="0"/></xf><xf numFmtID_"0" fontID_"35" fillID_"0" borderID_"0" xfID_"0" applyFont="1" applyAlignment="1" applyProtection="1"><alignment horizontal="justify" vertical="center"/></xf><xf numFmtID_"0" fontID_"6" fillID_"5" borderID_"1" xfID_"0" applyFont="1" applyFill="1" applyBorder="1" applyAlignment="1" applyProtection="1"><alignment horizontal="left" vertical="center"/></xf><xf numFmtID_"0" fontID_"6" fillID_"5" borderID_"2" xfID_"0" applyFont="1" applyFill="1" applyBorder="1" applyAlignment="1" applyProtection="1"><alignment horizontal="left" vertical="center"/></xf><xf numFmtID_"0" fontID_"6" fillID_"5" borderID_"3" xfID_"0" applyFont="1" applyFill="1" applyBorder="1" applyAlignment="1" applyProtection="1"><alignment horizontal="left" vertical="center"/></xf><xf numFmtID_"3" fontID_"6" fillID_"0" borderID_"4" xfID_"0" applyNumberFormat="1" applyFont="1" applyFill="1" applyBorder="1" applyAlignment="1" applyProtection="1"><alignment horizontal="right" vertical="center" wrapText="1"/><protection locked="0"/></xf><xf numFmtID_"0" fontID_"27" fillID_"0" borderID_"0" xfID_"1" applyFill="1" applyBorder="1" applyAlignment="1" applyProtection="1"><alignment horizontal="center" vertical="center"/><protection locked="0"/></xf><xf numFmtID_"0" fontID_"7" fillID_"0" borderID_"0" xfID_"0" applyFont="1" applyFill="1" applyBorder="1" applyAlignment="1" applyProtection="1"><alignment horizontal="center" vertical="center"/><protection locked="0"/></xf><xf numFmtID_"3" fontID_"3" fillID_"0" borderID_"0" xfID_"0" applyNumberFormat="1" applyFont="1" applyBorder="1" applyAlignment="1" applyProtection="1"><alignment vertical="center"/></xf><xf numFmtID_"0" fontID_"10" fillID_"0" borderID_"0" xfID_"0" applyFont="1" applyBorder="1" applyAlignment="1" applyProtection="1"><alignment vertical="center" wrapText="1"/></xf><xf numFmtID_"3" fontID_"10" fillID_"0" borderID_"0" xfID_"0" applyNumberFormat="1" applyFont="1" applyBorder="1" applyAlignment="1" applyProtection="1"><alignment vertical="center" wrapText="1"/></xf><xf numFmtID_"10" fontID_"3" fillID_"0" borderID_"0" xfID_"2" applyNumberFormat="1" applyFont="1" applyBorder="1" applyAlignment="1" applyProtection="1"><alignment vertical="center"/></xf></cellXfs><cellStyles count="3"><cellStyle name="Hyperlink" xfID_"1" builtinID_"8"/><cellStyle name="Normal" xfID_"0" builtinID_"0"/><cellStyle name="Percent" xfID_"2" builtinID_"5"/></cellStyles><dxfs count="0"/><tableStyles count="0" defaultTableStyle="TableStyleMedium9" defaultPivotStyle="PivotStyleLight16"/></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7" name="Imagem 6" descr="pact of islands logo.png"/><xdr:cNvPicPr><a:picLocks noChangeAspect="1"/></xdr:cNvPicPr></xdr:nvPicPr><xdr:blipFill><a:blip xmlns:r="http://schemas.openxmlformats.org/officeDocument/2006/relationships" r:embed="rId1" cstate="print"/><a:stretch><a:fillRect/></a:stretch></xdr:blipFill><xdr:spPr><a:xfrm><a:off x="0" y="0"/><a:ext cx="1496786" cy="1753632"/></a:xfrm><a:prstGeom prst="rect"><a:avLst/></a:prstGeom></xdr:spPr></xdr:pic><xdr:clientData/></xdr:twoCellAnchor></xdr:wsDr>
</file>

<file path=xl/drawings/drawing2.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3" name="Imagem 2"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3.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2" name="Imagem 1" descr="pact of islands logo.png"/><xdr:cNvPicPr><a:picLocks noChangeAspect="1"/></xdr:cNvPicPr></xdr:nvPicPr><xdr:blipFill><a:blip xmlns:r="http://schemas.openxmlformats.org/officeDocument/2006/relationships" r:embed="rId1" cstate="print"/><a:stretch><a:fillRect/></a:stretch></xdr:blipFill><xdr:spPr><a:xfrm><a:off x="0" y="0"/><a:ext cx="1496786" cy="1746828"/></a:xfrm><a:prstGeom prst="rect"><a:avLst/></a:prstGeom></xdr:spPr></xdr:pic><xdr:clientData/></xdr:twoCellAnchor></xdr:wsDr>
</file>

<file path=xl/drawings/drawing4.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4" name="Imagem 3"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5.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6"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8"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9"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11" name="Imagem 10" descr="pact of islands logo.png"/><xdr:cNvPicPr><a:picLocks noChangeAspect="1"/></xdr:cNvPicPr></xdr:nvPicPr><xdr:blipFill><a:blip xmlns:r="http://schemas.openxmlformats.org/officeDocument/2006/relationships" r:embed="rId2" cstate="print"/><a:stretch><a:fillRect/></a:stretch></xdr:blipFill><xdr:spPr><a:xfrm><a:off x="0" y="0"/><a:ext cx="1496786" cy="1752120"/></a:xfrm><a:prstGeom prst="rect"><a:avLst/></a:prstGeom></xdr:spPr></xdr:pic><xdr:clientData/></xdr:twoCellAnchor></xdr:wsDr>
</file>

<file path=xl/drawings/drawing6.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3"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6"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7"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8" name="Imagem 8" descr="pact of islands logo.png"/><xdr:cNvPicPr><a:picLocks noChangeAspect="1"/></xdr:cNvPicPr></xdr:nvPicPr><xdr:blipFill><a:blip xmlns:r="http://schemas.openxmlformats.org/officeDocument/2006/relationships" r:embed="rId2" cstate="print"/><a:stretch><a:fillRect/></a:stretch></xdr:blipFill><xdr:spPr><a:xfrm><a:off x="0" y="0"/><a:ext cx="1495425" cy="1745316"/></a:xfrm><a:prstGeom prst="rect"><a:avLst/></a:prstGeom></xdr:spPr></xdr:pic><xdr:clientData/></xdr:twoCellAnchor></xdr:wsDr>
</file>

<file path=xl/drawings/drawing7.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3"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6"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7"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9" name="Imagem 8" descr="pact of islands logo.png"/><xdr:cNvPicPr><a:picLocks noChangeAspect="1"/></xdr:cNvPicPr></xdr:nvPicPr><xdr:blipFill><a:blip xmlns:r="http://schemas.openxmlformats.org/officeDocument/2006/relationships" r:embed="rId2" cstate="print"/><a:stretch><a:fillRect/></a:stretch></xdr:blipFill><xdr:spPr><a:xfrm><a:off x="0" y="0"/><a:ext cx="1495425" cy="1745316"/></a:xfrm><a:prstGeom prst="rect"><a:avLst/></a:prstGeom></xdr:spPr></xdr:pic><xdr:clientData/></xdr:twoCellAnchor></xdr:wsDr>
</file>

<file path=xl/drawings/drawing8.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5" name="Imagem 4"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agiosathanasios.org.cy/" TargetMode="External"/></Relationships>
</file>

<file path=xl/worksheets/sheet1.xml><?xml version="1.0" encoding="UTF-8" standalone="yes"?>
<worksheet xmlns="http://schemas.openxmlformats.org/spreadsheetml/2006/main" xmlns:r="http://schemas.openxmlformats.org/officeDocument/2006/relationships"><sheetPr><tabColor rgb="FFFF0000"/><pageSetUpPr fitToPage="1"/></sheetPr><dimension ref="A1:AE17"/><sheetViews><sheetView showGridLines="0" zoomScale="70" zoomScaleNormal="70" workbookViewID_"0"><selection activeCell="B5" sqref="B5"/></sheetView></sheetViews><sheetFormatPr defaultRowHeight="15"/><cols><col min="1" max="1" width="33.42578125" style="187" customWidth="1"/><col min="2" max="2" width="43.7109375" style="187" customWidth="1"/><col min="3" max="3" width="73.7109375" style="187" customWidth="1"/><col min="4" max="5" width="0" style="187" hidden="1" customWidth="1"/><col min="6" max="6" width="22.42578125" style="187" hidden="1" customWidth="1"/><col min="7" max="7" width="18" style="187" hidden="1" customWidth="1"/><col min="8" max="14" width="0" style="187" hidden="1" customWidth="1"/><col min="15" max="16384" width="9.140625" style="187"/></cols><sheetData><row r="1" spans="1:31" s="21" customFormat="1" ht="116.25" customHeight="1"><c r="A1" s="120"/><c r="B1" s="238" t="str"><f>Translation!$A$31</f><v>Island  Sustainable Energy Action Plan (ISEAP)</v></c><c r="C1" s="238"/><c r="D1" s="88"/><c r="E1" s="88"/><c r="F1" s="88"/><c r="G1" s="88"/><c r="H1" s="88"/><c r="I1" s="88"/><c r="J1" s="88"/><c r="K1" s="88"/><c r="L1" s="88"/><c r="M1" s="88"/><c r="N1" s="88"/></row><row r="2" spans="1:31" s="21" customFormat="1" ht="28.5" customHeight="1"><c r="A2" s="239" t="s"><v>896</v></c><c r="B2" s="239"/><c r="C2" s="121"/><c r="D2" s="82"/><c r="E2" s="82"/><c r="F2" s="84" t="str"><f>Translation!$A$10</f><v>Island</v></c><c r="G2" s="85" t="str"><f>'Start here'!$B$5</f><v>Cyprus - Agios Athanasios</v></c><c r="H2" s="87"/><c r="I2" s="87"/><c r="J2" s="87"/><c r="K2" s="87"/><c r="L2" s="87"/><c r="M2" s="87"/><c r="N2" s="87"/></row><row r="4" spans="1:31" ht="30" customHeight="1"><c r="A4" s="186" t="str"><f>Translation!A9</f><v>Language</v></c><c r="B4" s="108" t="s"><v>11</v></c><c r="D4" s="47" t="str"><f>Translation!B6</f><v>EN</v></c><c r="E4" s="47" t="str"><f>Translation!C6</f><v>PT</v></c><c r="F4" s="47" t="str"><f>Translation!D6</f><v>ES</v></c><c r="G4" s="47" t="str"><f>Translation!E6</f><v>FR</v></c><c r="H4" s="47" t="str"><f>Translation!F6</f><v>GR</v></c><c r="I4" s="47" t="str"><f>Translation!G6</f><v>SW</v></c><c r="J4" s="47" t="str"><f>Translation!H6</f><v>DK</v></c><c r="K4" s="47" t="str"><f>Translation!I6</f><v>IT</v></c><c r="L4" s="47" t="str"><f>Translation!J6</f><v>EST</v></c><c r="M4" s="47" t="str"><f>Translation!K6</f><v>….</v></c><c r="N4" s="47" t="str"><f>Translation!L6</f><v>…..</v></c><c r="O4" s="47"/><c r="P4" s="47"/><c r="Q4" s="47"/><c r="R4" s="47"/><c r="S4" s="47"/><c r="T4" s="47"/><c r="U4" s="47"/><c r="V4" s="47"/><c r="W4" s="47"/><c r="X4" s="47"/><c r="Y4" s="47"/><c r="Z4" s="47"/><c r="AA4" s="47"/><c r="AB4" s="47"/><c r="AC4" s="47"/><c r="AD4" s="47"/><c r="AE4" s="47"/></row><row r="5" spans="1:31" s="188" customFormat="1" ht="30" customHeight="1"><c r="A5" s="50" t="str"><f>Translation!A10</f><v>Island</v></c><c r="B5" s="109" t="s"><v>1075</v></c></row><row r="6" spans="1:31" s="188" customFormat="1" ht="30" customHeight="1"><c r="A6" s="49" t="str"><f>Translation!A12</f><v>Baseline year</v></c><c r="B6" s="109"><v>2009</v></c></row><row r="7" spans="1:31" s="188" customFormat="1" ht="30" customHeight="1"><c r="A7" s="49" t="str"><f>Translation!A13</f><v>CO2 calculation method</v></c><c r="B7" s="110" t="s"><v>566</v></c><c r="D7" s="47" t="s"><v>566</v></c><c r="E7" s="47" t="s"><v>565</v></c><c r="F7" s="48" t="str"><f>IF(B7=D7,Translation!A14,Translation!A15)</f><v>IPCC emission factors</v></c></row><row r="8" spans="1:31" s="188" customFormat="1" ht="30" customHeight="1"><c r="A8" s="49" t="str"><f>Translation!A16</f><v>Emission reporting unit</v></c><c r="B8" s="110" t="s"><v>881</v></c><c r="D8" s="47" t="s"><v>881</v></c><c r="E8" s="47" t="s"><v>882</v></c><c r="F8" s="48" t="str"><f>IF(B8=D8,Translation!A17,Translation!A18)</f><v>[t CO2]</v></c><c r="G8" s="48" t="str"><f>IF(B8=D8,Translation!A19,Translation!A20)</f><v>[t CO2/MWh]</v></c></row><row r="9" spans="1:31" s="47" customFormat="1" ht="30" customHeight="1"/><row r="10" spans="1:31" s="189" customFormat="1"/><row r="11" spans="1:31" ht="15.75"><c r="A11" s="221" t="str"><f>Translation!A23</f><v>Sheet</v></c><c r="B11" s="241" t="str"><f>Translation!A24</f><v>Contents</v></c><c r="C11" s="241"/></row><row r="12" spans="1:31" ht="15.75"><c r="A12" s="219" t="s"><v>564</v></c><c r="B12" s="240" t="str"><f>Translation!A25</f><v>Is intended to enable the translation of the tables.</v></c><c r="C12" s="240"/></row><row r="13" spans="1:31" ht="15.75"><c r="A13" s="219" t="s"><v>563</v></c><c r="B13" s="242" t="str"><f>Translation!A26</f><v>To insert CO2 emission factors for calculating emissions.</v></c><c r="C13" s="242"/></row><row r="14" spans="1:31" ht="15.75"><c r="A14" s="219" t="s"><v>876</v></c><c r="B14" s="242" t="str"><f>Translation!A27</f><v>To establish ISEAP targets, long-term vision and organizational and financial aspects.</v></c><c r="C14" s="242"/></row><row r="15" spans="1:31" ht="15.75"><c r="A15" s="219" t="s"><v>877</v></c><c r="B15" s="242" t="str"><f>Translation!A28</f><v>To present the baseline energy balance and CO2 emissions inventory.</v></c><c r="C15" s="242"/></row><row r="16" spans="1:31" ht="31.5"><c r="A16" s="219" t="s"><v>924</v></c><c r="B16" s="240" t="str"><f>Translation!A29</f><v>To present the plan energy balance in 2020 and CO2 emissions inventory.</v></c><c r="C16" s="240"/></row><row r="17" spans="1:3" ht="15.75"><c r="A17" s="219" t="s"><v>878</v></c><c r="B17" s="240" t="str"><f>Translation!A30</f><v>To present the list of energy sustainable actions, the investment and reduction of CO2 emissions.</v></c><c r="C17" s="240"/></row></sheetData><mergeCells count="9"><mergeCell ref="B1:C1"/><mergeCell ref="A2:B2"/><mergeCell ref="B16:C16"/><mergeCell ref="B17:C17"/><mergeCell ref="B11:C11"/><mergeCell ref="B12:C12"/><mergeCell ref="B13:C13"/><mergeCell ref="B14:C14"/><mergeCell ref="B15:C15"/></mergeCells><dataValidations count="3"><dataValidation type="list" allowBlank="1" showInputMessage="1" showErrorMessage="1" sqref="B8"><formula1>$D$8:$E$8</formula1></dataValidation><dataValidation type="list" allowBlank="1" showInputMessage="1" showErrorMessage="1" sqref="B7"><formula1>$D$7:$E$7</formula1></dataValidation><dataValidation type="list" allowBlank="1" showInputMessage="1" showErrorMessage="1" sqref="B4"><formula1>$D$4:$N$4</formula1></dataValidation></dataValidations><printOptions horizontalCentered="1"/><pageMargins left="0.70866141732283472" right="0.70866141732283472" top="0.74803149606299213" bottom="0.74803149606299213" header="0.31496062992125984" footer="0.31496062992125984"/><pageSetup paperSize="9" scale="90" orientation="landscape" horizontalDpi="300" verticalDpi="0" r:ID_"rId1"/><drawing r:ID_"rId2"/><legacyDrawing r:ID_"rId3"/></worksheet>
</file>

<file path=xl/worksheets/sheet2.xml><?xml version="1.0" encoding="UTF-8" standalone="yes"?>
<worksheet xmlns="http://schemas.openxmlformats.org/spreadsheetml/2006/main" xmlns:r="http://schemas.openxmlformats.org/officeDocument/2006/relationships"><sheetPr><pageSetUpPr fitToPage="1"/></sheetPr><dimension ref="A1:L212"/><sheetViews><sheetView showGridLines="0" topLeftCell="A13" zoomScale="70" zoomScaleNormal="70" workbookViewID_"0"><selection activeCell="B6" sqref="B6"/></sheetView></sheetViews><sheetFormatPr defaultColWidth="42" defaultRowHeight="15"/><cols><col min="1" max="1" width="42" style="13" customWidth="1"/><col min="2" max="2" width="42" style="14" customWidth="1"/><col min="3" max="16384" width="42" style="15"/></cols><sheetData><row r="1" spans="1:12" s="21" customFormat="1" ht="116.25" customHeight="1"><c r="A1" s="243" t="str"><f>Translation!$A$31</f><v>Island  Sustainable Energy Action Plan (ISEAP)</v></c><c r="B1" s="243"/><c r="C1" s="243"/><c r="D1" s="243"/><c r="E1" s="243"/><c r="F1" s="243"/><c r="G1" s="243"/><c r="H1" s="243"/><c r="I1" s="243"/><c r="J1" s="243"/><c r="K1" s="243"/><c r="L1" s="243"/></row><row r="2" spans="1:12" s="21" customFormat="1" ht="28.5" customHeight="1"><c r="A2" s="239" t="s"><v>896</v></c><c r="B2" s="239"/><c r="C2" s="82"/><c r="D2" s="82"/><c r="E2" s="82"/><c r="F2" s="84"/><c r="G2" s="85"/><c r="H2" s="87"/><c r="I2" s="87"/><c r="J2" s="87"/><c r="K2" s="87"/><c r="L2" s="87"/></row><row r="3" spans="1:12" s="22" customFormat="1" ht="28.5" customHeight="1"><c r="A3" s="89"/><c r="B3" s="89"/><c r="C3" s="90"/><c r="D3" s="90"/><c r="E3" s="90"/><c r="F3" s="81"/><c r="G3" s="76"/></row><row r="4" spans="1:12" s="3" customFormat="1" ht="29.25" customHeight="1"><c r="A4" s="1" t="str"><f>A7</f><v>TRANSLATION TABLE</v></c><c r="B4" s="2"/><c r="C4" s="2"/><c r="D4" s="2"/><c r="E4" s="2"/><c r="F4" s="2"/><c r="G4" s="2"/><c r="H4" s="2"/><c r="I4" s="2"/><c r="J4" s="2"/><c r="K4" s="2"/><c r="L4" s="2"/></row><row r="5" spans="1:12" s="6" customFormat="1" ht="18.75" customHeight="1"><c r="A5" s="4" t="str"><f>A8</f><v>Please fill your language code in a light green cell, fill the translation of each item in the column below and put the code of your language in dark blue cell of first column:</v></c><c r="B5" s="5"/><c r="C5" s="5"/><c r="D5" s="5"/><c r="E5" s="5"/><c r="F5" s="5"/><c r="G5" s="5"/><c r="H5" s="5"/><c r="I5" s="5"/><c r="J5" s="5"/><c r="K5" s="5"/><c r="L5" s="5"/></row><row r="6" spans="1:12" s="8" customFormat="1" ht="34.5" customHeight="1"><c r="A6" s="211" t="str"><f>'Start here'!B4</f><v>EN</v></c><c r="B6" s="7" t="s"><v>11</v></c><c r="C6" s="7" t="s"><v>12</v></c><c r="D6" s="7" t="s"><v>13</v></c><c r="E6" s="7" t="s"><v>14</v></c><c r="F6" s="7" t="s"><v>15</v></c><c r="G6" s="7" t="s"><v>16</v></c><c r="H6" s="7" t="s"><v>17</v></c><c r="I6" s="7" t="s"><v>18</v></c><c r="J6" s="7" t="s"><v>258</v></c><c r="K6" s="7" t="s"><v>20</v></c><c r="L6" s="7" t="s"><v>21</v></c></row><row r="7" spans="1:12" s="10" customFormat="1" ht="12"><c r="A7" s="20" t="str"><f>IF($A$6=$B$6,B7,"")&amp;IF($A$6=$C$6,C7,"")&amp;IF($A$6=$D$6,D7,"")&amp;IF($A$6=$E$6,E7,"")&amp;IF($A$6=$F$6,F7,"")&amp;IF($A$6=$G$6,G7,"")&amp;IF($A$6=$H$6,H7,"")&amp;IF($A$6=$I$6,I7,"")&amp;IF($A$6=$J$6,J7,"")&amp;IF($A$6=$K$6,K7,"")&amp;IF($A$6=$L$6,L7,"")</f><v>TRANSLATION TABLE</v></c><c r="B7" s="9" t="s"><v>22</v></c><c r="C7" s="9" t="s"><v>23</v></c><c r="D7" s="9"/><c r="E7" s="9"/><c r="F7" s="45" t="s"><v>322</v></c><c r="G7" s="9" t="s"><v>152</v></c><c r="H7" s="9" t="s"><v>201</v></c><c r="I7" s="9"/><c r="J7" s="9" t="s"><v>259</v></c><c r="K7" s="9"/><c r="L7" s="9"/></row><row r="8" spans="1:12" s="10" customFormat="1" ht="60"><c r="A8" s="20" t="str"><f t="shared" ref="A8:A72" si="0">IF($A$6=$B$6,B8,"")&amp;IF($A$6=$C$6,C8,"")&amp;IF($A$6=$D$6,D8,"")&amp;IF($A$6=$E$6,E8,"")&amp;IF($A$6=$F$6,F8,"")&amp;IF($A$6=$G$6,G8,"")&amp;IF($A$6=$H$6,H8,"")&amp;IF($A$6=$I$6,I8,"")&amp;IF($A$6=$J$6,J8,"")&amp;IF($A$6=$K$6,K8,"")&amp;IF($A$6=$L$6,L8,"")</f><v>Please fill your language code in a light green cell, fill the translation of each item in the column below and put the code of your language in dark blue cell of first column:</v></c><c r="B8" s="9" t="s"><v>24</v></c><c r="C8" s="9" t="s"><v>25</v></c><c r="D8" s="9"/><c r="E8" s="9"/><c r="F8" s="45" t="s"><v>323</v></c><c r="G8" s="9" t="s"><v>153</v></c><c r="H8" s="9" t="s"><v>431</v></c><c r="I8" s="9"/><c r="J8" s="9" t="s"><v>260</v></c><c r="K8" s="9"/><c r="L8" s="9"/></row><row r="9" spans="1:12" s="10" customFormat="1" ht="12"><c r="A9" s="20" t="str"><f t="shared" si="0"/><v>Language</v></c><c r="B9" s="9" t="s"><v>891</v></c><c r="C9" s="9" t="s"><v>892</v></c><c r="D9" s="9"/><c r="E9" s="9"/><c r="F9" s="45" t="s"><v>983</v></c><c r="G9" s="212"/><c r="H9" s="212"/><c r="I9" s="9"/><c r="J9" s="9" t="s"><v>980</v></c><c r="K9" s="9"/><c r="L9" s="9"/></row><row r="10" spans="1:12" s="10" customFormat="1" ht="12"><c r="A10" s="20" t="str"><f t="shared" si="0"/><v>Island</v></c><c r="B10" s="9" t="s"><v>853</v></c><c r="C10" s="9" t="s"><v>852</v></c><c r="D10" s="9"/><c r="E10" s="9"/><c r="F10" s="45" t="s"><v>851</v></c><c r="G10" s="9" t="s"><v>850</v></c><c r="H10" s="9" t="s"><v>849</v></c><c r="I10" s="9"/><c r="J10" s="9" t="s"><v>848</v></c><c r="K10" s="9"/><c r="L10" s="9"/></row><row r="11" spans="1:12" s="10" customFormat="1" ht="12"><c r="A11" s="20" t="str"><f t="shared" si="0"/><v>Year</v></c><c r="B11" s="9" t="s"><v>847</v></c><c r="C11" s="9" t="s"><v>846</v></c><c r="D11" s="9"/><c r="E11" s="9"/><c r="F11" s="45" t="s"><v>845</v></c><c r="G11" s="9" t="s"><v>844</v></c><c r="H11" s="9" t="s"><v>844</v></c><c r="I11" s="9"/><c r="J11" s="9" t="s"><v>843</v></c><c r="K11" s="9"/><c r="L11" s="9"/></row><row r="12" spans="1:12" s="10" customFormat="1" ht="12"><c r="A12" s="20" t="str"><f t="shared" si="0"/><v>Baseline year</v></c><c r="B12" s="9" t="s"><v>879</v></c><c r="C12" s="9" t="s"><v>880</v></c><c r="D12" s="9"/><c r="E12" s="9"/><c r="F12" s="45" t="s"><v>984</v></c><c r="G12" s="212"/><c r="H12" s="212"/><c r="I12" s="9"/><c r="J12" s="9" t="s"><v>982</v></c><c r="K12" s="9"/><c r="L12" s="9"/></row><row r="13" spans="1:12" s="10" customFormat="1" ht="12"><c r="A13" s="20" t="str"><f t="shared" si="0"/><v>CO2 calculation method</v></c><c r="B13" s="9" t="s"><v>842</v></c><c r="C13" s="9" t="s"><v>841</v></c><c r="D13" s="9"/><c r="E13" s="9"/><c r="F13" s="45" t="s"><v>840</v></c><c r="G13" s="9" t="s"><v>839</v></c><c r="H13" s="9" t="s"><v>838</v></c><c r="I13" s="9"/><c r="J13" s="9" t="s"><v>837</v></c><c r="K13" s="9"/><c r="L13" s="9"/></row><row r="14" spans="1:12" s="10" customFormat="1" ht="12"><c r="A14" s="20" t="str"><f t="shared" si="0"/><v>IPCC emission factors</v></c><c r="B14" s="9" t="s"><v>836</v></c><c r="C14" s="9" t="s"><v>835</v></c><c r="D14" s="9"/><c r="E14" s="9"/><c r="F14" s="45" t="s"><v>834</v></c><c r="G14" s="9" t="s"><v>833</v></c><c r="H14" s="9" t="s"><v>832</v></c><c r="I14" s="9"/><c r="J14" s="9" t="s"><v>831</v></c><c r="K14" s="9"/><c r="L14" s="9"/></row><row r="15" spans="1:12" s="10" customFormat="1" ht="24"><c r="A15" s="20" t="str"><f t="shared" si="0"/><v>Life Cicle Analysis (LCA) emission factors</v></c><c r="B15" s="9" t="s"><v>830</v></c><c r="C15" s="9" t="s"><v>829</v></c><c r="D15" s="9"/><c r="E15" s="9"/><c r="F15" s="45" t="s"><v>828</v></c><c r="G15" s="9" t="s"><v>827</v></c><c r="H15" s="9" t="s"><v>826</v></c><c r="I15" s="9"/><c r="J15" s="9" t="s"><v>825</v></c><c r="K15" s="9"/><c r="L15" s="9"/></row><row r="16" spans="1:12" s="10" customFormat="1" ht="12"><c r="A16" s="20" t="str"><f t="shared" si="0"/><v>Emission reporting unit</v></c><c r="B16" s="9" t="s"><v>444</v></c><c r="C16" s="9" t="s"><v>561</v></c><c r="D16" s="9"/><c r="E16" s="9"/><c r="F16" s="45" t="s"><v>985</v></c><c r="G16" s="212"/><c r="H16" s="212"/><c r="I16" s="9"/><c r="J16" s="9" t="s"><v>981</v></c><c r="K16" s="9"/><c r="L16" s="9"/></row><row r="17" spans="1:12" s="11" customFormat="1" ht="12"><c r="A17" s="20" t="str"><f t="shared" si="0"/><v>[t CO2]</v></c><c r="B17" s="9" t="s"><v>883</v></c><c r="C17" s="9" t="s"><v>883</v></c><c r="D17" s="9" t="s"><v>883</v></c><c r="E17" s="9" t="s"><v>883</v></c><c r="F17" s="45" t="s"><v>887</v></c><c r="G17" s="9" t="s"><v>883</v></c><c r="H17" s="9" t="s"><v>883</v></c><c r="I17" s="9" t="s"><v>883</v></c><c r="J17" s="9" t="s"><v>883</v></c><c r="K17" s="9"/><c r="L17" s="9"/></row><row r="18" spans="1:12" s="11" customFormat="1" ht="12"><c r="A18" s="20" t="str"><f t="shared" si="0"/><v>[t CO2eq]</v></c><c r="B18" s="9" t="s"><v>885</v></c><c r="C18" s="9" t="s"><v>885</v></c><c r="D18" s="9" t="s"><v>885</v></c><c r="E18" s="9" t="s"><v>885</v></c><c r="F18" s="45" t="s"><v>888</v></c><c r="G18" s="9" t="s"><v>885</v></c><c r="H18" s="9" t="s"><v>885</v></c><c r="I18" s="9" t="s"><v>885</v></c><c r="J18" s="9" t="s"><v>885</v></c><c r="K18" s="9"/><c r="L18" s="9"/></row><row r="19" spans="1:12" s="11" customFormat="1" ht="12"><c r="A19" s="20" t="str"><f t="shared" si="0"/><v>[t CO2/MWh]</v></c><c r="B19" s="9" t="s"><v>884</v></c><c r="C19" s="9" t="s"><v>884</v></c><c r="D19" s="9" t="s"><v>884</v></c><c r="E19" s="9" t="s"><v>884</v></c><c r="F19" s="45" t="s"><v>889</v></c><c r="G19" s="9" t="s"><v>884</v></c><c r="H19" s="9" t="s"><v>884</v></c><c r="I19" s="9" t="s"><v>884</v></c><c r="J19" s="9" t="s"><v>884</v></c><c r="K19" s="9"/><c r="L19" s="9"/></row><row r="20" spans="1:12" s="11" customFormat="1" ht="12"><c r="A20" s="20" t="str"><f t="shared" si="0"/><v>[t CO2eq/MWh]</v></c><c r="B20" s="9" t="s"><v>886</v></c><c r="C20" s="9" t="s"><v>886</v></c><c r="D20" s="9" t="s"><v>886</v></c><c r="E20" s="9" t="s"><v>886</v></c><c r="F20" s="45" t="s"><v>890</v></c><c r="G20" s="9" t="s"><v>886</v></c><c r="H20" s="9" t="s"><v>886</v></c><c r="I20" s="9" t="s"><v>886</v></c><c r="J20" s="9" t="s"><v>886</v></c><c r="K20" s="9"/><c r="L20" s="9"/></row><row r="21" spans="1:12" s="11" customFormat="1" ht="12"><c r="A21" s="20" t="str"><f t="shared" si="0"/><v>[MWh]</v></c><c r="B21" s="9" t="s"><v>545</v></c><c r="C21" s="9" t="s"><v>545</v></c><c r="D21" s="9" t="s"><v>545</v></c><c r="E21" s="9" t="s"><v>545</v></c><c r="F21" s="45" t="s"><v>545</v></c><c r="G21" s="9" t="s"><v>545</v></c><c r="H21" s="9" t="s"><v>545</v></c><c r="I21" s="9" t="s"><v>545</v></c><c r="J21" s="9" t="s"><v>545</v></c><c r="K21" s="9"/><c r="L21" s="9"/></row><row r="22" spans="1:12" s="11" customFormat="1" ht="12"><c r="A22" s="20" t="str"><f t="shared" si="0"/><v>[%]</v></c><c r="B22" s="9" t="s"><v>921</v></c><c r="C22" s="9" t="s"><v>921</v></c><c r="D22" s="9" t="s"><v>921</v></c><c r="E22" s="9" t="s"><v>921</v></c><c r="F22" s="9" t="s"><v>921</v></c><c r="G22" s="9" t="s"><v>921</v></c><c r="H22" s="9" t="s"><v>921</v></c><c r="I22" s="9" t="s"><v>921</v></c><c r="J22" s="9" t="s"><v>921</v></c><c r="K22" s="9"/><c r="L22" s="9"/></row><row r="23" spans="1:12" s="10" customFormat="1" ht="12"><c r="A23" s="20" t="str"><f t="shared" si="0"/><v>Sheet</v></c><c r="B23" s="9" t="s"><v>875</v></c><c r="C23" s="9" t="s"><v>874</v></c><c r="D23" s="9"/><c r="E23" s="9"/><c r="F23" s="45" t="s"><v>873</v></c><c r="G23" s="9" t="s"><v>872</v></c><c r="H23" s="9" t="s"><v>871</v></c><c r="I23" s="9"/><c r="J23" s="9" t="s"><v>870</v></c><c r="K23" s="9"/><c r="L23" s="9"/></row><row r="24" spans="1:12" s="10" customFormat="1" ht="12"><c r="A24" s="20" t="str"><f t="shared" si="0"/><v>Contents</v></c><c r="B24" s="9" t="s"><v>869</v></c><c r="C24" s="9" t="s"><v>868</v></c><c r="D24" s="9"/><c r="E24" s="9"/><c r="F24" s="45" t="s"><v>867</v></c><c r="G24" s="9" t="s"><v>866</v></c><c r="H24" s="9" t="s"><v>865</v></c><c r="I24" s="9"/><c r="J24" s="9" t="s"><v>864</v></c><c r="K24" s="9"/><c r="L24" s="9"/></row><row r="25" spans="1:12" s="10" customFormat="1" ht="24"><c r="A25" s="20" t="str"><f t="shared" si="0"/><v>Is intended to enable the translation of the tables.</v></c><c r="B25" s="9" t="s"><v>863</v></c><c r="C25" s="9" t="s"><v>862</v></c><c r="D25" s="9"/><c r="E25" s="9"/><c r="F25" s="45" t="s"><v>861</v></c><c r="G25" s="9" t="s"><v>860</v></c><c r="H25" s="9" t="s"><v>859</v></c><c r="I25" s="9"/><c r="J25" s="9" t="s"><v>858</v></c><c r="K25" s="9"/><c r="L25" s="9"/></row><row r="26" spans="1:12" s="10" customFormat="1" ht="24"><c r="A26" s="20" t="str"><f t="shared" si="0"/><v>To insert CO2 emission factors for calculating emissions.</v></c><c r="B26" s="9" t="s"><v>925</v></c><c r="C26" s="9" t="s"><v>926</v></c><c r="D26" s="9"/><c r="E26" s="9"/><c r="F26" s="45" t="s"><v>857</v></c><c r="G26" s="9" t="s"><v>856</v></c><c r="H26" s="9" t="s"><v>855</v></c><c r="I26" s="9"/><c r="J26" s="9" t="s"><v>854</v></c><c r="K26" s="9"/><c r="L26" s="9"/></row><row r="27" spans="1:12" s="10" customFormat="1" ht="36"><c r="A27" s="20" t="str"><f t="shared" si="0"/><v>To establish ISEAP targets, long-term vision and organizational and financial aspects.</v></c><c r="B27" s="9" t="s"><v>927</v></c><c r="C27" s="9" t="s"><v>928</v></c><c r="D27" s="9"/><c r="E27" s="9"/><c r="F27" s="45" t="s"><v>986</v></c><c r="G27" s="212"/><c r="H27" s="212"/><c r="I27" s="9"/><c r="J27" s="212"/><c r="K27" s="9"/><c r="L27" s="9"/></row><row r="28" spans="1:12" s="10" customFormat="1" ht="24"><c r="A28" s="20" t="str"><f t="shared" si="0"/><v>To present the baseline energy balance and CO2 emissions inventory.</v></c><c r="B28" s="9" t="s"><v>930</v></c><c r="C28" s="9" t="s"><v>929</v></c><c r="D28" s="9"/><c r="E28" s="9"/><c r="F28" s="45" t="s"><v>987</v></c><c r="G28" s="212"/><c r="H28" s="212"/><c r="I28" s="9"/><c r="J28" s="212"/><c r="K28" s="9"/><c r="L28" s="9"/></row><row r="29" spans="1:12" s="10" customFormat="1" ht="24"><c r="A29" s="20" t="str"><f t="shared" si="0"/><v>To present the plan energy balance in 2020 and CO2 emissions inventory.</v></c><c r="B29" s="9" t="s"><v>931</v></c><c r="C29" s="9" t="s"><v>932</v></c><c r="D29" s="9"/><c r="E29" s="9"/><c r="F29" s="45" t="s"><v>988</v></c><c r="G29" s="212"/><c r="H29" s="212"/><c r="I29" s="9"/><c r="J29" s="212"/><c r="K29" s="9"/><c r="L29" s="9"/></row><row r="30" spans="1:12" s="10" customFormat="1" ht="36"><c r="A30" s="20" t="str"><f t="shared" si="0"/><v>To present the list of energy sustainable actions, the investment and reduction of CO2 emissions.</v></c><c r="B30" s="9" t="s"><v>933</v></c><c r="C30" s="9" t="s"><v>934</v></c><c r="D30" s="9"/><c r="E30" s="9"/><c r="F30" s="45" t="s"><v>989</v></c><c r="G30" s="212"/><c r="H30" s="212"/><c r="I30" s="9"/><c r="J30" s="212"/><c r="K30" s="9"/><c r="L30" s="9"/></row><row r="31" spans="1:12" s="10" customFormat="1" ht="24"><c r="A31" s="20" t="str"><f t="shared" si="0"/><v>Island  Sustainable Energy Action Plan (ISEAP)</v></c><c r="B31" s="9" t="s"><v>94</v></c><c r="C31" s="9" t="s"><v>400</v></c><c r="D31" s="9"/><c r="E31" s="9"/><c r="F31" s="45" t="s"><v>324</v></c><c r="G31" s="9" t="s"><v>154</v></c><c r="H31" s="9" t="s"><v>202</v></c><c r="I31" s="9"/><c r="J31" s="9" t="s"><v>261</v></c><c r="K31" s="9"/><c r="L31" s="9"/></row><row r="32" spans="1:12" s="10" customFormat="1" ht="12"><c r="A32" s="20" t="str"><f t="shared" si="0"/><v>Instructions</v></c><c r="B32" s="9" t="s"><v>1</v></c><c r="C32" s="9" t="s"><v>120</v></c><c r="D32" s="9"/><c r="E32" s="9"/><c r="F32" s="45" t="s"><v>325</v></c><c r="G32" s="9" t="s"><v>155</v></c><c r="H32" s="9" t="s"><v>155</v></c><c r="I32" s="9"/><c r="J32" s="9" t="s"><v>262</v></c><c r="K32" s="9"/><c r="L32" s="9"/></row><row r="33" spans="1:12" s="10" customFormat="1" ht="12"><c r="A33" s="20" t="str"><f t="shared" si="0"/><v>OVERALL STRATEGY</v></c><c r="B33" s="9" t="s"><v>433</v></c><c r="C33" s="9" t="s"><v>451</v></c><c r="D33" s="9"/><c r="E33" s="9"/><c r="F33" s="45" t="s"><v>990</v></c><c r="G33" s="212"/><c r="H33" s="212"/><c r="I33" s="9"/><c r="J33" s="212"/><c r="K33" s="9"/><c r="L33" s="9"/></row><row r="34" spans="1:12" s="10" customFormat="1" ht="24"><c r="A34" s="20" t="str"><f t="shared" si="0"/><v>OVERALL CO2 EMISSION REDUCTION TARGET BY 2020</v></c><c r="B34" s="9" t="s"><v>968</v></c><c r="C34" s="9" t="s"><v>969</v></c><c r="D34" s="9"/><c r="E34" s="9"/><c r="F34" s="45" t="s"><v>991</v></c><c r="G34" s="212"/><c r="H34" s="212"/><c r="I34" s="9"/><c r="J34" s="212"/><c r="K34" s="9"/><c r="L34" s="9"/></row><row r="35" spans="1:12" s="10" customFormat="1" ht="12"><c r="A35" s="20" t="str"><f t="shared" si="0"/><v>Please select the corresponding box</v></c><c r="B35" s="9" t="s"><v>897</v></c><c r="C35" s="9" t="s"><v>898</v></c><c r="D35" s="9"/><c r="E35" s="9"/><c r="F35" s="45" t="s"><v>992</v></c><c r="G35" s="212"/><c r="H35" s="212"/><c r="I35" s="9"/><c r="J35" s="212"/><c r="K35" s="9"/><c r="L35" s="9"/></row><row r="36" spans="1:12" s="10" customFormat="1" ht="12"><c r="A36" s="20" t="str"><f t="shared" si="0"/><v>Absolute reduction</v></c><c r="B36" s="9" t="s"><v>434</v></c><c r="C36" s="9" t="s"><v>552</v></c><c r="D36" s="9"/><c r="E36" s="9"/><c r="F36" s="45" t="s"><v>993</v></c><c r="G36" s="212"/><c r="H36" s="212"/><c r="I36" s="9"/><c r="J36" s="212"/><c r="K36" s="9"/><c r="L36" s="9"/></row><row r="37" spans="1:12" s="10" customFormat="1" ht="12"><c r="A37" s="20" t="str"><f t="shared" si="0"/><v>or</v></c><c r="B37" s="9" t="s"><v>935</v></c><c r="C37" s="9" t="s"><v>936</v></c><c r="D37" s="9"/><c r="E37" s="9"/><c r="F37" s="45" t="s"><v>994</v></c><c r="G37" s="212"/><c r="H37" s="212"/><c r="I37" s="9"/><c r="J37" s="212"/><c r="K37" s="9"/><c r="L37" s="9"/></row><row r="38" spans="1:12" s="10" customFormat="1" ht="12"><c r="A38" s="20" t="str"><f t="shared" si="0"/><v>Per capita reduction</v></c><c r="B38" s="9" t="s"><v>435</v></c><c r="C38" s="9" t="s"><v>553</v></c><c r="D38" s="9"/><c r="E38" s="9"/><c r="F38" s="45" t="s"><v>995</v></c><c r="G38" s="212"/><c r="H38" s="212"/><c r="I38" s="9"/><c r="J38" s="212"/><c r="K38" s="9"/><c r="L38" s="9"/></row><row r="39" spans="1:12" s="10" customFormat="1" ht="12"><c r="A39" s="20" t="str"><f t="shared" si="0"/><v>Target not achieved</v></c><c r="B39" s="9" t="s"><v>937</v></c><c r="C39" s="9" t="s"><v>938</v></c><c r="D39" s="9"/><c r="E39" s="9"/><c r="F39" s="45" t="s"><v>996</v></c><c r="G39" s="212"/><c r="H39" s="212"/><c r="I39" s="9"/><c r="J39" s="212"/><c r="K39" s="9"/><c r="L39" s="9"/></row><row r="40" spans="1:12" s="10" customFormat="1" ht="48"><c r="A40" s="20" t="str"><f t="shared" si="0"/><v>LONG-TERM VISION OF YOUR LOCAL AUTHORITY (please include priority areas, main trends and challenges)</v></c><c r="B40" s="9" t="s"><v>970</v></c><c r="C40" s="9" t="s"><v>971</v></c><c r="D40" s="9"/><c r="E40" s="9"/><c r="F40" s="45" t="s"><v>997</v></c><c r="G40" s="212"/><c r="H40" s="212"/><c r="I40" s="9"/><c r="J40" s="212"/><c r="K40" s="9"/><c r="L40" s="9"/></row><row r="41" spans="1:12" s="10" customFormat="1" ht="12"><c r="A41" s="20" t="str"><f t="shared" si="0"/><v>ORGANISATIONAL AND FINANCIAL ASPECTS</v></c><c r="B41" s="9" t="s"><v>972</v></c><c r="C41" s="9" t="s"><v>973</v></c><c r="D41" s="9"/><c r="E41" s="9"/><c r="F41" s="45" t="s"><v>998</v></c><c r="G41" s="212"/><c r="H41" s="212"/><c r="I41" s="9"/><c r="J41" s="212"/><c r="K41" s="9"/><c r="L41" s="9"/></row><row r="42" spans="1:12" s="10" customFormat="1" ht="24"><c r="A42" s="20" t="str"><f t="shared" si="0"/><v>Coordination and organisational structures created/assigned</v></c><c r="B42" s="9" t="s"><v>436</v></c><c r="C42" s="9" t="s"><v>554</v></c><c r="D42" s="9"/><c r="E42" s="9"/><c r="F42" s="45" t="s"><v>999</v></c><c r="G42" s="212"/><c r="H42" s="212"/><c r="I42" s="9"/><c r="J42" s="212"/><c r="K42" s="9"/><c r="L42" s="9"/></row><row r="43" spans="1:12" s="10" customFormat="1" ht="12"><c r="A43" s="20" t="str"><f t="shared" si="0"/><v>Staff capacity allocated</v></c><c r="B43" s="9" t="s"><v>437</v></c><c r="C43" s="9" t="s"><v>555</v></c><c r="D43" s="9"/><c r="E43" s="9"/><c r="F43" s="45" t="s"><v>1000</v></c><c r="G43" s="212"/><c r="H43" s="212"/><c r="I43" s="9"/><c r="J43" s="212"/><c r="K43" s="9"/><c r="L43" s="9"/></row><row r="44" spans="1:12" s="10" customFormat="1" ht="12"><c r="A44" s="20" t="str"><f t="shared" si="0"/><v>Involvement of stakeholders and citizens</v></c><c r="B44" s="9" t="s"><v>438</v></c><c r="C44" s="9" t="s"><v>556</v></c><c r="D44" s="9"/><c r="E44" s="9"/><c r="F44" s="45" t="s"><v>1001</v></c><c r="G44" s="212"/><c r="H44" s="212"/><c r="I44" s="9"/><c r="J44" s="212"/><c r="K44" s="9"/><c r="L44" s="9"/></row><row r="45" spans="1:12" s="10" customFormat="1" ht="12"><c r="A45" s="20" t="str"><f t="shared" si="0"/><v>Overall estimated budget</v></c><c r="B45" s="9" t="s"><v>439</v></c><c r="C45" s="9" t="s"><v>557</v></c><c r="D45" s="9"/><c r="E45" s="9"/><c r="F45" s="45" t="s"><v>1002</v></c><c r="G45" s="212"/><c r="H45" s="212"/><c r="I45" s="9"/><c r="J45" s="212"/><c r="K45" s="9"/><c r="L45" s="9"/></row><row r="46" spans="1:12" s="10" customFormat="1" ht="24"><c r="A46" s="20" t="str"><f t="shared" si="0"/><v>Foreseen financing sources for the investments within your action plan</v></c><c r="B46" s="9" t="s"><v>440</v></c><c r="C46" s="9" t="s"><v>558</v></c><c r="D46" s="9"/><c r="E46" s="9"/><c r="F46" s="45" t="s"><v>1003</v></c><c r="G46" s="212"/><c r="H46" s="212"/><c r="I46" s="9"/><c r="J46" s="212"/><c r="K46" s="9"/><c r="L46" s="9"/></row><row r="47" spans="1:12" s="10" customFormat="1" ht="24"><c r="A47" s="20" t="str"><f t="shared" si="0"/><v>Planned measures for monitoring and follow up</v></c><c r="B47" s="9" t="s"><v>441</v></c><c r="C47" s="9" t="s"><v>559</v></c><c r="D47" s="9"/><c r="E47" s="9"/><c r="F47" s="45" t="s"><v>1004</v></c><c r="G47" s="212"/><c r="H47" s="212"/><c r="I47" s="9"/><c r="J47" s="212"/><c r="K47" s="9"/><c r="L47" s="9"/></row><row r="48" spans="1:12" s="10" customFormat="1" ht="24"><c r="A48" s="20" t="str"><f t="shared" si="0"/><v xml:space="preserve">Go to the next sheet dedicated to your Baseline Emission Inventory </v></c><c r="B48" s="9" t="s"><v>974</v></c><c r="C48" s="9" t="s"><v>975</v></c><c r="D48" s="9"/><c r="E48" s="9"/><c r="F48" s="45" t="s"><v>1005</v></c><c r="G48" s="212"/><c r="H48" s="212"/><c r="I48" s="9"/><c r="J48" s="212"/><c r="K48" s="9"/><c r="L48" s="9"/></row><row r="49" spans="1:12" s="10" customFormat="1" ht="12"><c r="A49" s="20" t="str"><f t="shared" si="0"/><v>BASELINE EMISSION INVENTORY</v></c><c r="B49" s="9" t="s"><v>442</v></c><c r="C49" s="9" t="s"><v>562</v></c><c r="D49" s="9"/><c r="E49" s="9"/><c r="F49" s="45" t="s"><v>1006</v></c><c r="G49" s="212"/><c r="H49" s="212"/><c r="I49" s="9"/><c r="J49" s="212"/><c r="K49" s="9"/><c r="L49" s="9"/></row><row r="50" spans="1:12" s="10" customFormat="1" ht="12"><c r="A50" s="20" t="str"><f t="shared" si="0"/><v>GENERAL DATA</v></c><c r="B50" s="9" t="s"><v>899</v></c><c r="C50" s="9" t="s"><v>900</v></c><c r="D50" s="9"/><c r="E50" s="9"/><c r="F50" s="45" t="s"><v>1007</v></c><c r="G50" s="212"/><c r="H50" s="212"/><c r="I50" s="9"/><c r="J50" s="212"/><c r="K50" s="9"/><c r="L50" s="9"/></row><row r="51" spans="1:12" s="10" customFormat="1" ht="12"><c r="A51" s="20" t="str"><f t="shared" si="0"/><v>Inventory year</v></c><c r="B51" s="9" t="s"><v>443</v></c><c r="C51" s="9" t="s"><v>560</v></c><c r="D51" s="9"/><c r="E51" s="9"/><c r="F51" s="45" t="s"><v>1008</v></c><c r="G51" s="212"/><c r="H51" s="212"/><c r="I51" s="9"/><c r="J51" s="212"/><c r="K51" s="9"/><c r="L51" s="9"/></row><row r="52" spans="1:12" s="10" customFormat="1" ht="12"><c r="A52" s="20" t="str"><f t="shared" si="0"/><v>Number of inhabitants</v></c><c r="B52" s="9" t="s"><v>901</v></c><c r="C52" s="9" t="s"><v>902</v></c><c r="D52" s="9"/><c r="E52" s="9"/><c r="F52" s="45" t="s"><v>1009</v></c><c r="G52" s="212"/><c r="H52" s="212"/><c r="I52" s="9"/><c r="J52" s="212"/><c r="K52" s="9"/><c r="L52" s="9"/></row><row r="53" spans="1:12" s="10" customFormat="1" ht="12"><c r="A53" s="20" t="str"><f t="shared" si="0"/><v>Mandatory fields</v></c><c r="B53" s="9" t="s"><v>97</v></c><c r="C53" s="9" t="s"><v>123</v></c><c r="D53" s="9"/><c r="E53" s="9"/><c r="F53" s="45" t="s"><v>328</v></c><c r="G53" s="9" t="s"><v>158</v></c><c r="H53" s="9" t="s"><v>205</v></c><c r="I53" s="9"/><c r="J53" s="9" t="s"><v>265</v></c><c r="K53" s="9"/><c r="L53" s="9"/></row><row r="54" spans="1:12" s="10" customFormat="1" ht="12"><c r="A54" s="194" t="str"><f t="shared" si="0"/><v>RESULTS OF ENERGY BALANCE</v></c><c r="B54" s="9" t="s"><v>920</v></c><c r="C54" s="9" t="s"><v>905</v></c><c r="D54" s="9"/><c r="E54" s="9"/><c r="F54" s="45" t="s"><v>1010</v></c><c r="G54" s="212"/><c r="H54" s="212"/><c r="I54" s="9"/><c r="J54" s="212"/><c r="K54" s="9"/><c r="L54" s="9"/></row><row r="55" spans="1:12" s="11" customFormat="1" ht="12"><c r="A55" s="194" t="str"><f t="shared" si="0"/><v>FINAL ENERGY DEMAND</v></c><c r="B55" s="9" t="s"><v>824</v></c><c r="C55" s="9" t="s"><v>823</v></c><c r="D55" s="9"/><c r="E55" s="9"/><c r="F55" s="45" t="s"><v>822</v></c><c r="G55" s="9" t="s"><v>821</v></c><c r="H55" s="9" t="s"><v>820</v></c><c r="I55" s="9"/><c r="J55" s="9" t="s"><v>819</v></c><c r="K55" s="9"/><c r="L55" s="9"/></row><row r="56" spans="1:12" s="11" customFormat="1" ht="12"><c r="A56" s="194" t="str"><f t="shared" si="0"/><v>DEMAND SECTOR</v></c><c r="B56" s="9" t="s"><v>453</v></c><c r="C56" s="9" t="s"><v>454</v></c><c r="D56" s="9"/><c r="E56" s="9"/><c r="F56" s="45" t="s"><v>455</v></c><c r="G56" s="9" t="s"><v>456</v></c><c r="H56" s="9" t="s"><v>457</v></c><c r="I56" s="9"/><c r="J56" s="9" t="s"><v>458</v></c><c r="K56" s="9"/><c r="L56" s="9"/></row><row r="57" spans="1:12" s="11" customFormat="1" ht="12"><c r="A57" s="194" t="str"><f t="shared" si="0"/><v>DESCRIPTION OF ACTIONS TO IMPLEMENT</v></c><c r="B57" s="9" t="s"><v>818</v></c><c r="C57" s="9" t="s"><v>817</v></c><c r="D57" s="9"/><c r="E57" s="9"/><c r="F57" s="45" t="s"><v>816</v></c><c r="G57" s="9" t="s"><v>815</v></c><c r="H57" s="9" t="s"><v>814</v></c><c r="I57" s="9"/><c r="J57" s="9" t="s"><v>813</v></c><c r="K57" s="9"/><c r="L57" s="9"/></row><row r="58" spans="1:12" s="11" customFormat="1" ht="12"><c r="A58" s="194" t="str"><f t="shared" si="0"/><v>Sector description</v></c><c r="B58" s="9" t="s"><v>546</v></c><c r="C58" s="12" t="s"><v>547</v></c><c r="D58" s="9"/><c r="E58" s="9"/><c r="F58" s="45" t="s"><v>548</v></c><c r="G58" s="9" t="s"><v>549</v></c><c r="H58" s="9" t="s"><v>550</v></c><c r="I58" s="9"/><c r="J58" s="9" t="s"><v>551</v></c><c r="K58" s="9"/><c r="L58" s="9"/></row><row r="59" spans="1:12" s="10" customFormat="1" ht="12"><c r="A59" s="194" t="str"><f t="shared" si="0"/><v>RESIDENTIAL</v></c><c r="B59" s="195" t="s"><v>939</v></c><c r="C59" s="196" t="s"><v>940</v></c><c r="D59" s="195"/><c r="E59" s="195"/><c r="F59" s="213" t="s"><v>941</v></c><c r="G59" s="195" t="s"><v>942</v></c><c r="H59" s="195" t="s"><v>943</v></c><c r="I59" s="195"/><c r="J59" s="195" t="s"><v>944</v></c><c r="K59" s="195"/><c r="L59" s="195"/></row><row r="60" spans="1:12" s="10" customFormat="1" ht="12"><c r="A60" s="194" t="str"><f t="shared" si="0"/><v>Hot water</v></c><c r="B60" s="12" t="s"><v>26</v></c><c r="C60" s="12" t="s"><v>27</v></c><c r="D60" s="9"/><c r="E60" s="9"/><c r="F60" s="45" t="s"><v>339</v></c><c r="G60" s="12" t="s"><v>170</v></c><c r="H60" s="9" t="s"><v>219</v></c><c r="I60" s="9"/><c r="J60" s="9" t="s"><v>279</v></c><c r="K60" s="9"/><c r="L60" s="9"/></row><row r="61" spans="1:12" s="10" customFormat="1" ht="12"><c r="A61" s="194" t="str"><f t="shared" si="0"/><v>Heating and cooling</v></c><c r="B61" s="12" t="s"><v>28</v></c><c r="C61" s="12" t="s"><v>29</v></c><c r="D61" s="9"/><c r="E61" s="9"/><c r="F61" s="45" t="s"><v>340</v></c><c r="G61" s="12" t="s"><v>171</v></c><c r="H61" s="9" t="s"><v>812</v></c><c r="I61" s="9"/><c r="J61" s="9" t="s"><v>280</v></c><c r="K61" s="9"/><c r="L61" s="9"/></row><row r="62" spans="1:12" s="10" customFormat="1" ht="12"><c r="A62" s="194" t="str"><f t="shared" si="0"/><v>Lighting</v></c><c r="B62" s="12" t="s"><v>30</v></c><c r="C62" s="12" t="s"><v>31</v></c><c r="D62" s="9"/><c r="E62" s="9"/><c r="F62" s="45" t="s"><v>811</v></c><c r="G62" s="12" t="s"><v>172</v></c><c r="H62" s="9" t="s"><v>172</v></c><c r="I62" s="9"/><c r="J62" s="9" t="s"><v>281</v></c><c r="K62" s="9"/><c r="L62" s="9"/></row><row r="63" spans="1:12" s="10" customFormat="1" ht="12"><c r="A63" s="194" t="str"><f t="shared" si="0"/><v>Cooking</v></c><c r="B63" s="12" t="s"><v>32</v></c><c r="C63" s="12" t="s"><v>33</v></c><c r="D63" s="9"/><c r="E63" s="9"/><c r="F63" s="45" t="s"><v>341</v></c><c r="G63" s="12" t="s"><v>173</v></c><c r="H63" s="9" t="s"><v>220</v></c><c r="I63" s="9"/><c r="J63" s="9" t="s"><v>282</v></c><c r="K63" s="9"/><c r="L63" s="9"/></row><row r="64" spans="1:12" s="10" customFormat="1" ht="12"><c r="A64" s="194" t="str"><f t="shared" si="0"/><v>Refrigerator and freezers</v></c><c r="B64" s="12" t="s"><v>34</v></c><c r="C64" s="12" t="s"><v>35</v></c><c r="D64" s="9"/><c r="E64" s="9"/><c r="F64" s="45" t="s"><v>342</v></c><c r="G64" s="12" t="s"><v>810</v></c><c r="H64" s="9" t="s"><v>221</v></c><c r="I64" s="9"/><c r="J64" s="9" t="s"><v>809</v></c><c r="K64" s="9"/><c r="L64" s="9"/></row><row r="65" spans="1:12" s="10" customFormat="1" ht="12"><c r="A65" s="194" t="str"><f t="shared" si="0"/><v>Laundry machines and dryers</v></c><c r="B65" s="12" t="s"><v>36</v></c><c r="C65" s="12" t="s"><v>37</v></c><c r="D65" s="9"/><c r="E65" s="9"/><c r="F65" s="45" t="s"><v>343</v></c><c r="G65" s="12" t="s"><v>808</v></c><c r="H65" s="9" t="s"><v>222</v></c><c r="I65" s="9"/><c r="J65" s="9" t="s"><v>283</v></c><c r="K65" s="9"/><c r="L65" s="9"/></row><row r="66" spans="1:12" s="10" customFormat="1" ht="12"><c r="A66" s="194" t="str"><f t="shared" si="0"/><v>Dish washing</v></c><c r="B66" s="12" t="s"><v>38</v></c><c r="C66" s="12" t="s"><v>39</v></c><c r="D66" s="9"/><c r="E66" s="9"/><c r="F66" s="45" t="s"><v>344</v></c><c r="G66" s="12" t="s"><v>807</v></c><c r="H66" s="9" t="s"><v>223</v></c><c r="I66" s="9"/><c r="J66" s="9" t="s"><v>284</v></c><c r="K66" s="9"/><c r="L66" s="9"/></row><row r="67" spans="1:12" s="10" customFormat="1" ht="12"><c r="A67" s="194" t="str"><f t="shared" si="0"/><v>Tv sets</v></c><c r="B67" s="12" t="s"><v>40</v></c><c r="C67" s="12" t="s"><v>41</v></c><c r="D67" s="9"/><c r="E67" s="9"/><c r="F67" s="45" t="s"><v>345</v></c><c r="G67" s="12" t="s"><v>806</v></c><c r="H67" s="9" t="s"><v>224</v></c><c r="I67" s="9"/><c r="J67" s="9" t="s"><v>285</v></c><c r="K67" s="9"/><c r="L67" s="9"/></row><row r="68" spans="1:12" s="10" customFormat="1" ht="12"><c r="A68" s="194" t="str"><f t="shared" si="0"/><v>Other electric appliances</v></c><c r="B68" s="12" t="s"><v>42</v></c><c r="C68" s="12" t="s"><v>43</v></c><c r="D68" s="9"/><c r="E68" s="9"/><c r="F68" s="45" t="s"><v>346</v></c><c r="G68" s="12" t="s"><v>805</v></c><c r="H68" s="9" t="s"><v>225</v></c><c r="I68" s="9"/><c r="J68" s="9" t="s"><v>286</v></c><c r="K68" s="9"/><c r="L68" s="9"/></row><row r="69" spans="1:12" s="10" customFormat="1" ht="12"><c r="A69" s="194" t="str"><f t="shared" si="0"/><v>PRIMARY SECTOR</v></c><c r="B69" s="195" t="s"><v>945</v></c><c r="C69" s="196" t="s"><v>946</v></c><c r="D69" s="195"/><c r="E69" s="195"/><c r="F69" s="213" t="s"><v>947</v></c><c r="G69" s="195" t="s"><v>948</v></c><c r="H69" s="195" t="s"><v>949</v></c><c r="I69" s="195"/><c r="J69" s="195" t="s"><v>950</v></c><c r="K69" s="9"/><c r="L69" s="9"/></row><row r="70" spans="1:12" s="10" customFormat="1" ht="24"><c r="A70" s="194" t="str"><f t="shared" si="0"/><v>Agriculture, forestry and fishing</v></c><c r="B70" s="9" t="s"><v>46</v></c><c r="C70" s="12" t="s"><v>47</v></c><c r="D70" s="9"/><c r="E70" s="9"/><c r="F70" s="45" t="s"><v>347</v></c><c r="G70" s="9" t="s"><v>408</v></c><c r="H70" s="9" t="s"><v>226</v></c><c r="I70" s="9"/><c r="J70" s="9" t="s"><v>287</v></c><c r="K70" s="9"/><c r="L70" s="9"/></row><row r="71" spans="1:12" s="10" customFormat="1" ht="12"><c r="A71" s="194" t="str"><f t="shared" si="0"/><v>Mining and quarrying</v></c><c r="B71" s="9" t="s"><v>48</v></c><c r="C71" s="12" t="s"><v>49</v></c><c r="D71" s="9"/><c r="E71" s="9"/><c r="F71" s="45" t="s"><v>348</v></c><c r="G71" s="9" t="s"><v>409</v></c><c r="H71" s="9" t="s"><v>227</v></c><c r="I71" s="9"/><c r="J71" s="9" t="s"><v>288</v></c><c r="K71" s="9"/><c r="L71" s="9"/></row><row r="72" spans="1:12" s="10" customFormat="1" ht="12"><c r="A72" s="194" t="str"><f t="shared" si="0"/><v>SECONDARY SECTOR</v></c><c r="B72" s="195" t="s"><v>951</v></c><c r="C72" s="196" t="s"><v>952</v></c><c r="D72" s="195"/><c r="E72" s="195"/><c r="F72" s="213" t="s"><v>953</v></c><c r="G72" s="195" t="s"><v>954</v></c><c r="H72" s="195" t="s"><v>955</v></c><c r="I72" s="195"/><c r="J72" s="195" t="s"><v>956</v></c><c r="K72" s="9"/><c r="L72" s="9"/></row><row r="73" spans="1:12" s="10" customFormat="1" ht="12"><c r="A73" s="194" t="str"><f t="shared" ref="A73:A135" si="1">IF($A$6=$B$6,B73,"")&amp;IF($A$6=$C$6,C73,"")&amp;IF($A$6=$D$6,D73,"")&amp;IF($A$6=$E$6,E73,"")&amp;IF($A$6=$F$6,F73,"")&amp;IF($A$6=$G$6,G73,"")&amp;IF($A$6=$H$6,H73,"")&amp;IF($A$6=$I$6,I73,"")&amp;IF($A$6=$J$6,J73,"")&amp;IF($A$6=$K$6,K73,"")&amp;IF($A$6=$L$6,L73,"")</f><v>Manufacturing</v></c><c r="B73" s="9" t="s"><v>50</v></c><c r="C73" s="12" t="s"><v>51</v></c><c r="D73" s="9"/><c r="E73" s="9"/><c r="F73" s="45" t="s"><v>349</v></c><c r="G73" s="9" t="s"><v>174</v></c><c r="H73" s="9" t="s"><v>804</v></c><c r="I73" s="9"/><c r="J73" s="9" t="s"><v>803</v></c><c r="K73" s="9"/><c r="L73" s="9"/></row><row r="74" spans="1:12" s="10" customFormat="1" ht="36"><c r="A74" s="194" t="str"><f t="shared" si="1"/><v>Water supply, sewerage, waste management and remediation activities</v></c><c r="B74" s="9" t="s"><v>52</v></c><c r="C74" s="12" t="s"><v>802</v></c><c r="D74" s="9"/><c r="E74" s="9"/><c r="F74" s="45" t="s"><v>350</v></c><c r="G74" s="9" t="s"><v>410</v></c><c r="H74" s="9" t="s"><v>801</v></c><c r="I74" s="9"/><c r="J74" s="9" t="s"><v>800</v></c><c r="K74" s="9"/><c r="L74" s="9"/></row><row r="75" spans="1:12" s="10" customFormat="1" ht="12"><c r="A75" s="194" t="str"><f t="shared" si="1"/><v>Construction</v></c><c r="B75" s="9" t="s"><v>53</v></c><c r="C75" s="12" t="s"><v>54</v></c><c r="D75" s="9"/><c r="E75" s="9"/><c r="F75" s="45" t="s"><v>351</v></c><c r="G75" s="9" t="s"><v>411</v></c><c r="H75" s="9" t="s"><v>228</v></c><c r="I75" s="9"/><c r="J75" s="9" t="s"><v>289</v></c><c r="K75" s="9"/><c r="L75" s="9"/></row><row r="76" spans="1:12" s="10" customFormat="1" ht="12"><c r="A76" s="194" t="str"><f t="shared" si="1"/><v>TERTIARY SECTOR</v></c><c r="B76" s="195" t="s"><v>957</v></c><c r="C76" s="196" t="s"><v>958</v></c><c r="D76" s="195"/><c r="E76" s="195"/><c r="F76" s="213" t="s"><v>959</v></c><c r="G76" s="195" t="s"><v>960</v></c><c r="H76" s="195" t="s"><v>961</v></c><c r="I76" s="195"/><c r="J76" s="195" t="s"><v>962</v></c><c r="K76" s="9"/><c r="L76" s="9"/></row><row r="77" spans="1:12" s="10" customFormat="1" ht="24"><c r="A77" s="194" t="str"><f t="shared" si="1"/><v xml:space="preserve">Wholesale and retail trade; repair of motor vehicles and motorcycles </v></c><c r="B77" s="9" t="s"><v>55</v></c><c r="C77" s="12" t="s"><v>56</v></c><c r="D77" s="9"/><c r="E77" s="9"/><c r="F77" s="45" t="s"><v>352</v></c><c r="G77" s="9" t="s"><v>412</v></c><c r="H77" s="9" t="s"><v>799</v></c><c r="I77" s="9"/><c r="J77" s="9" t="s"><v>798</v></c><c r="K77" s="9"/><c r="L77" s="9"/></row><row r="78" spans="1:12" s="10" customFormat="1" ht="24"><c r="A78" s="194" t="str"><f t="shared" si="1"/><v>Accomodation and food service activities</v></c><c r="B78" s="9" t="s"><v>57</v></c><c r="C78" s="12" t="s"><v>58</v></c><c r="D78" s="9"/><c r="E78" s="9"/><c r="F78" s="45" t="s"><v>353</v></c><c r="G78" s="9" t="s"><v>413</v></c><c r="H78" s="9" t="s"><v>797</v></c><c r="I78" s="9"/><c r="J78" s="9" t="s"><v>796</v></c><c r="K78" s="9"/><c r="L78" s="9"/></row><row r="79" spans="1:12" s="10" customFormat="1" ht="24"><c r="A79" s="194" t="str"><f t="shared" si="1"/><v>General public administration and social security</v></c><c r="B79" s="9" t="s"><v>59</v></c><c r="C79" s="12" t="s"><v>60</v></c><c r="D79" s="9"/><c r="E79" s="9"/><c r="F79" s="45" t="s"><v>354</v></c><c r="G79" s="9" t="s"><v>414</v></c><c r="H79" s="9" t="s"><v>795</v></c><c r="I79" s="9"/><c r="J79" s="9" t="s"><v>794</v></c><c r="K79" s="9"/><c r="L79" s="9"/></row><row r="80" spans="1:12" s="10" customFormat="1" ht="24"><c r="A80" s="194" t="str"><f t="shared" si="1"/><v>Defense, justice, police and fire departments</v></c><c r="B80" s="9" t="s"><v>61</v></c><c r="C80" s="12" t="s"><v>62</v></c><c r="D80" s="9"/><c r="E80" s="9"/><c r="F80" s="45" t="s"><v>355</v></c><c r="G80" s="9" t="s"><v>175</v></c><c r="H80" s="9" t="s"><v>229</v></c><c r="I80" s="9"/><c r="J80" s="9" t="s"><v>793</v></c><c r="K80" s="9"/><c r="L80" s="9"/></row><row r="81" spans="1:12" s="10" customFormat="1" ht="12"><c r="A81" s="194" t="str"><f t="shared" si="1"/><v>Education</v></c><c r="B81" s="9" t="s"><v>63</v></c><c r="C81" s="12" t="s"><v>64</v></c><c r="D81" s="9"/><c r="E81" s="9"/><c r="F81" s="45" t="s"><v>356</v></c><c r="G81" s="9" t="s"><v>176</v></c><c r="H81" s="9" t="s"><v>230</v></c><c r="I81" s="9"/><c r="J81" s="9" t="s"><v>290</v></c><c r="K81" s="9"/><c r="L81" s="9"/></row><row r="82" spans="1:12" s="11" customFormat="1" ht="24"><c r="A82" s="194" t="str"><f t="shared" si="1"/><v>Human health and social work activities</v></c><c r="B82" s="9" t="s"><v>65</v></c><c r="C82" s="12" t="s"><v>66</v></c><c r="D82" s="9"/><c r="E82" s="9"/><c r="F82" s="45" t="s"><v>357</v></c><c r="G82" s="9" t="s"><v>177</v></c><c r="H82" s="9" t="s"><v>231</v></c><c r="I82" s="9"/><c r="J82" s="9" t="s"><v>291</v></c><c r="K82" s="9"/><c r="L82" s="9"/></row><row r="83" spans="1:12" s="10" customFormat="1" ht="12"><c r="A83" s="194" t="str"><f t="shared" si="1"/><v>Other services</v></c><c r="B83" s="9" t="s"><v>67</v></c><c r="C83" s="12" t="s"><v>68</v></c><c r="D83" s="9"/><c r="E83" s="9"/><c r="F83" s="45" t="s"><v>358</v></c><c r="G83" s="9" t="s"><v>792</v></c><c r="H83" s="9" t="s"><v>791</v></c><c r="I83" s="9"/><c r="J83" s="9" t="s"><v>292</v></c><c r="K83" s="9"/><c r="L83" s="9"/></row><row r="84" spans="1:12" s="10" customFormat="1" ht="12"><c r="A84" s="194" t="str"><f t="shared" si="1"/><v>Public lighting</v></c><c r="B84" s="9" t="s"><v>44</v></c><c r="C84" s="12" t="s"><v>45</v></c><c r="D84" s="9"/><c r="E84" s="9"/><c r="F84" s="45" t="s"><v>790</v></c><c r="G84" s="9" t="s"><v>789</v></c><c r="H84" s="9" t="s"><v>178</v></c><c r="I84" s="9"/><c r="J84" s="9" t="s"><v>293</v></c><c r="K84" s="9"/><c r="L84" s="9"/></row><row r="85" spans="1:12" s="10" customFormat="1" ht="12"><c r="A85" s="194" t="str"><f t="shared" si="1"/><v>TRANSPORTS</v></c><c r="B85" s="195" t="s"><v>963</v></c><c r="C85" s="196" t="s"><v>964</v></c><c r="D85" s="195"/><c r="E85" s="195"/><c r="F85" s="213" t="s"><v>965</v></c><c r="G85" s="195" t="s"><v>966</v></c><c r="H85" s="195" t="s"><v>967</v></c><c r="I85" s="195"/><c r="J85" s="195" t="s"><v>967</v></c><c r="K85" s="9"/><c r="L85" s="9"/></row><row r="86" spans="1:12" s="10" customFormat="1" ht="36"><c r="A86" s="218" t="str"><f t="shared" si="1"/><v>Passenger road transport and other passenger road transport services (public transports, taxi, tourism, school buses, etc.)</v></c><c r="B86" s="9" t="s"><v>1023</v></c><c r="C86" s="12" t="s"><v>1019</v></c><c r="D86" s="9"/><c r="E86" s="9"/><c r="F86" s="9" t="s"><v>1027</v></c><c r="G86" s="212"/><c r="H86" s="212"/><c r="I86" s="9"/><c r="J86" s="9" t="s"><v>1024</v></c><c r="K86" s="9"/><c r="L86" s="9"/></row><row r="87" spans="1:12" s="10" customFormat="1" ht="24"><c r="A87" s="218" t="str"><f t="shared" si="1"/><v>Freight transport by road and removal services</v></c><c r="B87" s="9" t="s"><v>70</v></c><c r="C87" s="12" t="s"><v>71</v></c><c r="D87" s="9"/><c r="E87" s="9"/><c r="F87" s="45" t="s"><v>359</v></c><c r="G87" s="9" t="s"><v>415</v></c><c r="H87" s="9" t="s"><v>232</v></c><c r="I87" s="9"/><c r="J87" s="9" t="s"><v>788</v></c><c r="K87" s="9"/><c r="L87" s="9"/></row><row r="88" spans="1:12" s="10" customFormat="1" ht="12"><c r="A88" s="218" t="str"><f t="shared" si="1"/><v>Other fleet for public and private services</v></c><c r="B88" s="9" t="s"><v>1020</v></c><c r="C88" s="12" t="s"><v>1021</v></c><c r="D88" s="9"/><c r="E88" s="9"/><c r="F88" s="9" t="s"><v>1028</v></c><c r="G88" s="212"/><c r="H88" s="212"/><c r="I88" s="9"/><c r="J88" s="9" t="s"><v>1025</v></c><c r="K88" s="9"/><c r="L88" s="9"/></row><row r="89" spans="1:12" s="10" customFormat="1" ht="12"><c r="A89" s="218" t="str"><f>IF($A$6=$B$6,B89,"")&amp;IF($A$6=$C$6,C89,"")&amp;IF($A$6=$D$6,D89,"")&amp;IF($A$6=$E$6,E89,"")&amp;IF($A$6=$F$6,F89,"")&amp;IF($A$6=$G$6,G89,"")&amp;IF($A$6=$H$6,H89,"")&amp;IF($A$6=$I$6,I89,"")&amp;IF($A$6=$J$6,J89,"")&amp;IF($A$6=$K$6,K89,"")&amp;IF($A$6=$L$6,L89,"")</f><v>Private transports</v></c><c r="B89" s="9" t="s"><v>69</v></c><c r="C89" s="12" t="s"><v>1022</v></c><c r="D89" s="9"/><c r="E89" s="9"/><c r="F89" s="45" t="s"><v>1029</v></c><c r="G89" s="9" t="s"><v>179</v></c><c r="H89" s="9" t="s"><v>233</v></c><c r="I89" s="9"/><c r="J89" s="9" t="s"><v>294</v></c><c r="K89" s="9"/><c r="L89" s="9"/></row><row r="90" spans="1:12" s="10" customFormat="1" ht="36"><c r="A90" s="194" t="str"><f t="shared" si="1"/><v>Reexportation (ships, airplanes, industrial free zones, national and international militar installations, etc.)</v></c><c r="B90" s="9" t="s"><v>787</v></c><c r="C90" s="12" t="s"><v>786</v></c><c r="D90" s="9"/><c r="E90" s="9"/><c r="F90" s="45" t="s"><v>785</v></c><c r="G90" s="9" t="s"><v>784</v></c><c r="H90" s="9" t="s"><v>783</v></c><c r="I90" s="9"/><c r="J90" s="9" t="s"><v>782</v></c><c r="K90" s="9"/><c r="L90" s="9"/></row><row r="91" spans="1:12" s="10" customFormat="1" ht="36"><c r="A91" s="194" t="str"><f t="shared" si="1"/><v>Activities with intensive use of energy for exportation (to exclude in the island energy balance)</v></c><c r="B91" s="9" t="s"><v>781</v></c><c r="C91" s="12" t="s"><v>780</v></c><c r="D91" s="9"/><c r="E91" s="9"/><c r="F91" s="45" t="s"><v>779</v></c><c r="G91" s="9" t="s"><v>778</v></c><c r="H91" s="9" t="s"><v>777</v></c><c r="I91" s="9"/><c r="J91" s="9" t="s"><v>776</v></c><c r="K91" s="9"/><c r="L91" s="9"/></row><row r="92" spans="1:12" s="10" customFormat="1" ht="24"><c r="A92" s="194" t="str"><f t="shared" si="1"/><v>Other (to exclude in the island energy balance)</v></c><c r="B92" s="9" t="s"><v>775</v></c><c r="C92" s="12" t="s"><v>774</v></c><c r="D92" s="9"/><c r="E92" s="9"/><c r="F92" s="45" t="s"><v>773</v></c><c r="G92" s="9" t="s"><v>772</v></c><c r="H92" s="9" t="s"><v>771</v></c><c r="I92" s="9"/><c r="J92" s="9" t="s"><v>770</v></c><c r="K92" s="9"/><c r="L92" s="9"/></row><row r="93" spans="1:12" s="10" customFormat="1" ht="12"><c r="A93" s="194" t="str"><f t="shared" si="1"/><v>ENERGY FOR FINAL USE</v></c><c r="B93" s="9" t="s"><v>463</v></c><c r="C93" s="12" t="s"><v>464</v></c><c r="D93" s="9"/><c r="E93" s="9"/><c r="F93" s="45" t="s"><v>465</v></c><c r="G93" s="9" t="s"><v>466</v></c><c r="H93" s="9" t="s"><v>467</v></c><c r="I93" s="9"/><c r="J93" s="9" t="s"><v>468</v></c><c r="K93" s="9"/><c r="L93" s="9"/></row><row r="94" spans="1:12" s="10" customFormat="1" ht="12"><c r="A94" s="194" t="str"><f t="shared" si="1"/><v>Centralized energy services</v></c><c r="B94" s="9" t="s"><v>469</v></c><c r="C94" s="12" t="s"><v>470</v></c><c r="D94" s="9"/><c r="E94" s="9"/><c r="F94" s="45" t="s"><v>471</v></c><c r="G94" s="9" t="s"><v>472</v></c><c r="H94" s="9" t="s"><v>473</v></c><c r="I94" s="9"/><c r="J94" s="9" t="s"><v>474</v></c><c r="K94" s="9"/><c r="L94" s="9"/></row><row r="95" spans="1:12" s="10" customFormat="1" ht="12"><c r="A95" s="194" t="str"><f t="shared" si="1"/><v>Electricity from public grid</v></c><c r="B95" s="9" t="s"><v>475</v></c><c r="C95" s="12" t="s"><v>476</v></c><c r="D95" s="9"/><c r="E95" s="9"/><c r="F95" s="45" t="s"><v>477</v></c><c r="G95" s="9" t="s"><v>478</v></c><c r="H95" s="9" t="s"><v>479</v></c><c r="I95" s="9"/><c r="J95" s="9" t="s"><v>480</v></c><c r="K95" s="9"/><c r="L95" s="9"/></row><row r="96" spans="1:12" s="10" customFormat="1" ht="12"><c r="A96" s="194" t="str"><f t="shared" si="1"/><v>Heat from district heating</v></c><c r="B96" s="9" t="s"><v>481</v></c><c r="C96" s="12" t="s"><v>482</v></c><c r="D96" s="9"/><c r="E96" s="9"/><c r="F96" s="45" t="s"><v>483</v></c><c r="G96" s="9" t="s"><v>484</v></c><c r="H96" s="9" t="s"><v>485</v></c><c r="I96" s="9"/><c r="J96" s="9" t="s"><v>486</v></c><c r="K96" s="9"/><c r="L96" s="9"/></row><row r="97" spans="1:12" s="10" customFormat="1" ht="12"><c r="A97" s="20" t="str"><f t="shared" si="1"/><v>Cold from district cooling</v></c><c r="B97" s="9" t="s"><v>487</v></c><c r="C97" s="12" t="s"><v>488</v></c><c r="D97" s="9"/><c r="E97" s="9"/><c r="F97" s="45" t="s"><v>489</v></c><c r="G97" s="9" t="s"><v>490</v></c><c r="H97" s="9" t="s"><v>491</v></c><c r="I97" s="9"/><c r="J97" s="9" t="s"><v>492</v></c><c r="K97" s="9"/><c r="L97" s="9"/></row><row r="98" spans="1:12" s="10" customFormat="1" ht="12"><c r="A98" s="20" t="str"><f t="shared" si="1"/><v>Fossil fuels</v></c><c r="B98" s="9" t="s"><v>445</v></c><c r="C98" s="12" t="s"><v>493</v></c><c r="D98" s="9"/><c r="E98" s="9"/><c r="F98" s="45" t="s"><v>494</v></c><c r="G98" s="9" t="s"><v>495</v></c><c r="H98" s="9" t="s"><v>496</v></c><c r="I98" s="9"/><c r="J98" s="9" t="s"><v>497</v></c><c r="K98" s="9"/><c r="L98" s="9"/></row><row r="99" spans="1:12" s="10" customFormat="1" ht="12"><c r="A99" s="20" t="str"><f t="shared" si="1"/><v>Fueloil</v></c><c r="B99" s="9" t="s"><v>498</v></c><c r="C99" s="12" t="s"><v>499</v></c><c r="D99" s="9"/><c r="E99" s="9"/><c r="F99" s="45" t="s"><v>500</v></c><c r="G99" s="9" t="s"><v>501</v></c><c r="H99" s="9" t="s"><v>502</v></c><c r="I99" s="9"/><c r="J99" s="9" t="s"><v>503</v></c><c r="K99" s="9"/><c r="L99" s="9"/></row><row r="100" spans="1:12" s="10" customFormat="1" ht="12"><c r="A100" s="20" t="str"><f t="shared" si="1"/><v>Diesel</v></c><c r="B100" s="9" t="s"><v>447</v></c><c r="C100" s="12" t="s"><v>504</v></c><c r="D100" s="9"/><c r="E100" s="9"/><c r="F100" s="45" t="s"><v>505</v></c><c r="G100" s="9" t="s"><v>447</v></c><c r="H100" s="9" t="s"><v>447</v></c><c r="I100" s="9"/><c r="J100" s="9" t="s"><v>506</v></c><c r="K100" s="9"/><c r="L100" s="9"/></row><row r="101" spans="1:12" s="10" customFormat="1" ht="12"><c r="A101" s="20" t="str"><f t="shared" si="1"/><v>Gasoline</v></c><c r="B101" s="9" t="s"><v>448</v></c><c r="C101" s="12" t="s"><v>507</v></c><c r="D101" s="9"/><c r="E101" s="9"/><c r="F101" s="45" t="s"><v>508</v></c><c r="G101" s="9" t="s"><v>509</v></c><c r="H101" s="9" t="s"><v>510</v></c><c r="I101" s="9"/><c r="J101" s="9" t="s"><v>511</v></c><c r="K101" s="9"/><c r="L101" s="9"/></row><row r="102" spans="1:12" s="10" customFormat="1" ht="12"><c r="A102" s="20" t="str"><f t="shared" si="1"/><v>LPG</v></c><c r="B102" s="9" t="s"><v>512</v></c><c r="C102" s="12" t="s"><v>513</v></c><c r="D102" s="9"/><c r="E102" s="9"/><c r="F102" s="45" t="s"><v>514</v></c><c r="G102" s="9" t="s"><v>512</v></c><c r="H102" s="9" t="s"><v>512</v></c><c r="I102" s="9"/><c r="J102" s="9" t="s"><v>515</v></c><c r="K102" s="9"/><c r="L102" s="9"/></row><row r="103" spans="1:12" s="10" customFormat="1" ht="12"><c r="A103" s="20" t="str"><f t="shared" si="1"/><v>Natural gas</v></c><c r="B103" s="9" t="s"><v>446</v></c><c r="C103" s="12" t="s"><v>516</v></c><c r="D103" s="9"/><c r="E103" s="9"/><c r="F103" s="45" t="s"><v>517</v></c><c r="G103" s="9" t="s"><v>518</v></c><c r="H103" s="9" t="s"><v>518</v></c><c r="I103" s="9"/><c r="J103" s="9" t="s"><v>519</v></c><c r="K103" s="9"/><c r="L103" s="9"/></row><row r="104" spans="1:12" s="10" customFormat="1" ht="12"><c r="A104" s="20" t="str"><f t="shared" si="1"/><v>Coal</v></c><c r="B104" s="9" t="s"><v>449</v></c><c r="C104" s="12" t="s"><v>520</v></c><c r="D104" s="9"/><c r="E104" s="9"/><c r="F104" s="45" t="s"><v>521</v></c><c r="G104" s="9" t="s"><v>522</v></c><c r="H104" s="9" t="s"><v>523</v></c><c r="I104" s="9"/><c r="J104" s="9" t="s"><v>524</v></c><c r="K104" s="9"/><c r="L104" s="9"/></row><row r="105" spans="1:12" s="10" customFormat="1" ht="36"><c r="A105" s="20" t="str"><f t="shared" si="1"/><v>Renewable energy sources (excluding electricity and heat sold to public networks)</v></c><c r="B105" s="12" t="s"><v>525</v></c><c r="C105" s="12" t="s"><v>526</v></c><c r="D105" s="9"/><c r="E105" s="9"/><c r="F105" s="45" t="s"><v>527</v></c><c r="G105" s="12" t="s"><v>528</v></c><c r="H105" s="9" t="s"><v>529</v></c><c r="I105" s="9"/><c r="J105" s="9" t="s"><v>530</v></c><c r="K105" s="9"/><c r="L105" s="9"/></row><row r="106" spans="1:12" s="10" customFormat="1" ht="24"><c r="A106" s="20" t="str"><f t="shared" si="1"/><v>Renewable energy sources (from systems connected to public networks)</v></c><c r="B106" s="12" t="s"><v>769</v></c><c r="C106" s="12" t="s"><v>768</v></c><c r="D106" s="9"/><c r="E106" s="9"/><c r="F106" s="45" t="s"><v>767</v></c><c r="G106" s="12" t="s"><v>766</v></c><c r="H106" s="9" t="s"><v>765</v></c><c r="I106" s="9"/><c r="J106" s="9" t="s"><v>764</v></c><c r="K106" s="9"/><c r="L106" s="9"/></row><row r="107" spans="1:12" s="10" customFormat="1" ht="12"><c r="A107" s="20" t="str"><f t="shared" si="1"/><v>Renewable energy sources</v></c><c r="B107" s="9" t="s"><v>763</v></c><c r="C107" s="12" t="s"><v>762</v></c><c r="D107" s="9"/><c r="E107" s="9"/><c r="F107" s="45" t="s"><v>761</v></c><c r="G107" s="9" t="s"><v>760</v></c><c r="H107" s="9" t="s"><v>759</v></c><c r="I107" s="9"/><c r="J107" s="9" t="s"><v>758</v></c><c r="K107" s="9"/><c r="L107" s="9"/></row><row r="108" spans="1:12" s="10" customFormat="1" ht="12"><c r="A108" s="20" t="str"><f t="shared" si="1"/><v>Hydro</v></c><c r="B108" s="9" t="s"><v>72</v></c><c r="C108" s="9" t="s"><v>73</v></c><c r="D108" s="9"/><c r="E108" s="9"/><c r="F108" s="45" t="s"><v>364</v></c><c r="G108" s="9" t="s"><v>183</v></c><c r="H108" s="9" t="s"><v>72</v></c><c r="I108" s="9"/><c r="J108" s="9" t="s"><v>531</v></c><c r="K108" s="9"/><c r="L108" s="9"/></row><row r="109" spans="1:12" s="10" customFormat="1" ht="12"><c r="A109" s="20" t="str"><f t="shared" si="1"/><v>Wind</v></c><c r="B109" s="9" t="s"><v>74</v></c><c r="C109" s="9" t="s"><v>75</v></c><c r="D109" s="9"/><c r="E109" s="9"/><c r="F109" s="45" t="s"><v>365</v></c><c r="G109" s="9" t="s"><v>184</v></c><c r="H109" s="9" t="s"><v>238</v></c><c r="I109" s="9"/><c r="J109" s="9" t="s"><v>300</v></c><c r="K109" s="9"/><c r="L109" s="9"/></row><row r="110" spans="1:12" s="10" customFormat="1" ht="12"><c r="A110" s="20" t="str"><f t="shared" si="1"/><v>Solar</v></c><c r="B110" s="9" t="s"><v>76</v></c><c r="C110" s="9" t="s"><v>76</v></c><c r="D110" s="9"/><c r="E110" s="9"/><c r="F110" s="45" t="s"><v>366</v></c><c r="G110" s="9" t="s"><v>185</v></c><c r="H110" s="9" t="s"><v>532</v></c><c r="I110" s="9"/><c r="J110" s="9" t="s"><v>301</v></c><c r="K110" s="9"/><c r="L110" s="9"/></row><row r="111" spans="1:12" s="10" customFormat="1" ht="12"><c r="A111" s="20" t="str"><f t="shared" si="1"/><v>Geothermal</v></c><c r="B111" s="9" t="s"><v>77</v></c><c r="C111" s="9" t="s"><v>78</v></c><c r="D111" s="9"/><c r="E111" s="9"/><c r="F111" s="45" t="s"><v>367</v></c><c r="G111" s="9" t="s"><v>186</v></c><c r="H111" s="9" t="s"><v>239</v></c><c r="I111" s="9"/><c r="J111" s="9" t="s"><v>533</v></c><c r="K111" s="9"/><c r="L111" s="9"/></row><row r="112" spans="1:12" s="10" customFormat="1" ht="12"><c r="A112" s="20" t="str"><f t="shared" si="1"/><v>Ocean</v></c><c r="B112" s="9" t="s"><v>79</v></c><c r="C112" s="9" t="s"><v>80</v></c><c r="D112" s="9"/><c r="E112" s="9"/><c r="F112" s="45" t="s"><v>368</v></c><c r="G112" s="9" t="s"><v>534</v></c><c r="H112" s="9" t="s"><v>535</v></c><c r="I112" s="9"/><c r="J112" s="9" t="s"><v>536</v></c><c r="K112" s="9"/><c r="L112" s="9"/></row><row r="113" spans="1:12" s="10" customFormat="1" ht="12"><c r="A113" s="20" t="str"><f t="shared" si="1"/><v>Biomass</v></c><c r="B113" s="9" t="s"><v>81</v></c><c r="C113" s="9" t="s"><v>82</v></c><c r="D113" s="9"/><c r="E113" s="9"/><c r="F113" s="45" t="s"><v>369</v></c><c r="G113" s="9" t="s"><v>82</v></c><c r="H113" s="9" t="s"><v>240</v></c><c r="I113" s="9"/><c r="J113" s="9" t="s"><v>81</v></c><c r="K113" s="9"/><c r="L113" s="9"/></row><row r="114" spans="1:12" s="10" customFormat="1" ht="12"><c r="A114" s="20" t="str"><f t="shared" si="1"/><v>Urban waste</v></c><c r="B114" s="9" t="s"><v>83</v></c><c r="C114" s="9" t="s"><v>84</v></c><c r="D114" s="9"/><c r="E114" s="9"/><c r="F114" s="45" t="s"><v>370</v></c><c r="G114" s="9" t="s"><v>537</v></c><c r="H114" s="9" t="s"><v>241</v></c><c r="I114" s="9"/><c r="J114" s="9" t="s"><v>538</v></c><c r="K114" s="9"/><c r="L114" s="9"/></row><row r="115" spans="1:12" s="10" customFormat="1" ht="12"><c r="A115" s="20" t="str"><f t="shared" si="1"/><v>Energy recovery</v></c><c r="B115" s="9" t="s"><v>539</v></c><c r="C115" s="9" t="s"><v>540</v></c><c r="D115" s="9"/><c r="E115" s="9"/><c r="F115" s="45" t="s"><v>541</v></c><c r="G115" s="9" t="s"><v>542</v></c><c r="H115" s="9" t="s"><v>543</v></c><c r="I115" s="9"/><c r="J115" s="9" t="s"><v>544</v></c><c r="K115" s="9"/><c r="L115" s="9"/></row><row r="116" spans="1:12" s="10" customFormat="1" ht="12"><c r="A116" s="20" t="str"><f t="shared" si="1"/><v>Subtotal</v></c><c r="B116" s="9" t="s"><v>452</v></c><c r="C116" s="9" t="s"><v>452</v></c><c r="D116" s="9"/><c r="E116" s="9"/><c r="F116" s="45" t="s"><v>459</v></c><c r="G116" s="9" t="s"><v>460</v></c><c r="H116" s="9" t="s"><v>461</v></c><c r="I116" s="9"/><c r="J116" s="9" t="s"><v>462</v></c><c r="K116" s="9"/><c r="L116" s="9"/></row><row r="117" spans="1:12" s="10" customFormat="1" ht="12"><c r="A117" s="20" t="str"><f t="shared" si="1"/><v>TOTAL FOR INTERNAL MARKET</v></c><c r="B117" s="9" t="s"><v>757</v></c><c r="C117" s="9" t="s"><v>756</v></c><c r="D117" s="9"/><c r="E117" s="9"/><c r="F117" s="45" t="s"><v>755</v></c><c r="G117" s="9" t="s"><v>754</v></c><c r="H117" s="9" t="s"><v>753</v></c><c r="I117" s="9"/><c r="J117" s="9" t="s"><v>752</v></c><c r="K117" s="9"/><c r="L117" s="9"/></row><row r="118" spans="1:12" s="10" customFormat="1" ht="12"><c r="A118" s="20" t="str"><f t="shared" si="1"/><v>TOTAL</v></c><c r="B118" s="9" t="s"><v>85</v></c><c r="C118" s="9" t="s"><v>85</v></c><c r="D118" s="9"/><c r="E118" s="9"/><c r="F118" s="45" t="s"><v>386</v></c><c r="G118" s="9" t="s"><v>85</v></c><c r="H118" s="9" t="s"><v>85</v></c><c r="I118" s="9"/><c r="J118" s="9" t="s"><v>319</v></c><c r="K118" s="9"/><c r="L118" s="9"/></row><row r="119" spans="1:12" s="10" customFormat="1" ht="24"><c r="A119" s="20" t="str"><f t="shared" si="1"/><v>SECONDARY ENERGY PRODUCTION AND ENERGY FLUXES</v></c><c r="B119" s="9" t="s"><v>86</v></c><c r="C119" s="9" t="s"><v>87</v></c><c r="D119" s="9"/><c r="E119" s="9"/><c r="F119" s="45" t="s"><v>751</v></c><c r="G119" s="9" t="s"><v>180</v></c><c r="H119" s="9" t="s"><v>750</v></c><c r="I119" s="9"/><c r="J119" s="9" t="s"><v>749</v></c><c r="K119" s="9"/><c r="L119" s="9"/></row><row r="120" spans="1:12" s="10" customFormat="1" ht="12"><c r="A120" s="20" t="str"><f t="shared" si="1"/><v>PRODUCTION SECTOR</v></c><c r="B120" s="9" t="s"><v>748</v></c><c r="C120" s="9" t="s"><v>747</v></c><c r="D120" s="9"/><c r="E120" s="9"/><c r="F120" s="45" t="s"><v>746</v></c><c r="G120" s="9" t="s"><v>745</v></c><c r="H120" s="9" t="s"><v>744</v></c><c r="I120" s="9"/><c r="J120" s="9" t="s"><v>743</v></c><c r="K120" s="9"/><c r="L120" s="9"/></row><row r="121" spans="1:12" s="10" customFormat="1" ht="12"><c r="A121" s="20" t="str"><f t="shared" si="1"/><v>ENERGY SOURCE</v></c><c r="B121" s="9" t="s"><v>742</v></c><c r="C121" s="9" t="s"><v>741</v></c><c r="D121" s="9"/><c r="E121" s="9"/><c r="F121" s="45" t="s"><v>740</v></c><c r="G121" s="9" t="s"><v>739</v></c><c r="H121" s="9" t="s"><v>738</v></c><c r="I121" s="9"/><c r="J121" s="9" t="s"><v>737</v></c><c r="K121" s="9"/><c r="L121" s="9"/></row><row r="122" spans="1:12" s="10" customFormat="1" ht="12"><c r="A122" s="20" t="str"><f t="shared" si="1"/><v>Energy product</v></c><c r="B122" s="9" t="s"><v>736</v></c><c r="C122" s="9" t="s"><v>735</v></c><c r="D122" s="9"/><c r="E122" s="9"/><c r="F122" s="45" t="s"><v>734</v></c><c r="G122" s="9" t="s"><v>733</v></c><c r="H122" s="9" t="s"><v>732</v></c><c r="I122" s="9"/><c r="J122" s="9" t="s"><v>731</v></c><c r="K122" s="9"/><c r="L122" s="9"/></row><row r="123" spans="1:12" s="10" customFormat="1" ht="12"><c r="A123" s="20" t="str"><f t="shared" si="1"/><v>Electricity</v></c><c r="B123" s="9" t="s"><v>730</v></c><c r="C123" s="9" t="s"><v>729</v></c><c r="D123" s="9"/><c r="E123" s="9"/><c r="F123" s="45" t="s"><v>728</v></c><c r="G123" s="9" t="s"><v>727</v></c><c r="H123" s="9" t="s"><v>727</v></c><c r="I123" s="9"/><c r="J123" s="9" t="s"><v>726</v></c><c r="K123" s="9"/><c r="L123" s="9"/></row><row r="124" spans="1:12" s="10" customFormat="1" ht="12"><c r="A124" s="20" t="str"><f t="shared" si="1"/><v>Heat</v></c><c r="B124" s="9" t="s"><v>725</v></c><c r="C124" s="9" t="s"><v>724</v></c><c r="D124" s="9"/><c r="E124" s="9"/><c r="F124" s="45" t="s"><v>723</v></c><c r="G124" s="9" t="s"><v>722</v></c><c r="H124" s="9" t="s"><v>721</v></c><c r="I124" s="9"/><c r="J124" s="9" t="s"><v>720</v></c><c r="K124" s="9"/><c r="L124" s="9"/></row><row r="125" spans="1:12" s="10" customFormat="1" ht="12"><c r="A125" s="20" t="str"><f t="shared" si="1"/><v>Cold</v></c><c r="B125" s="9" t="s"><v>719</v></c><c r="C125" s="9" t="s"><v>718</v></c><c r="D125" s="9"/><c r="E125" s="9"/><c r="F125" s="45" t="s"><v>717</v></c><c r="G125" s="9" t="s"><v>490</v></c><c r="H125" s="9" t="s"><v>716</v></c><c r="I125" s="9"/><c r="J125" s="9" t="s"><v>715</v></c><c r="K125" s="9"/><c r="L125" s="9"/></row><row r="126" spans="1:12" s="10" customFormat="1" ht="36"><c r="A126" s="20" t="str"><f t="shared" si="1"/><v>PRIMARY ENERGY CONVERTED TO SECONDARY ENERGY (primary energy consumption)</v></c><c r="B126" s="9" t="s"><v>714</v></c><c r="C126" s="9" t="s"><v>713</v></c><c r="D126" s="9"/><c r="E126" s="9"/><c r="F126" s="45" t="s"><v>712</v></c><c r="G126" s="9" t="s"><v>711</v></c><c r="H126" s="9" t="s"><v>710</v></c><c r="I126" s="9"/><c r="J126" s="9" t="s"><v>709</v></c><c r="K126" s="9"/><c r="L126" s="9"/></row><row r="127" spans="1:12" s="10" customFormat="1" ht="24"><c r="A127" s="20" t="str"><f t="shared" si="1"/><v>Conversion losses from primary to secondary energy</v></c><c r="B127" s="9" t="s"><v>708</v></c><c r="C127" s="9" t="s"><v>707</v></c><c r="D127" s="9"/><c r="E127" s="9"/><c r="F127" s="45" t="s"><v>706</v></c><c r="G127" s="9" t="s"><v>705</v></c><c r="H127" s="9" t="s"><v>704</v></c><c r="I127" s="9"/><c r="J127" s="9" t="s"><v>703</v></c><c r="K127" s="9"/><c r="L127" s="9"/></row><row r="128" spans="1:12" s="10" customFormat="1" ht="12"><c r="A128" s="20" t="str"><f t="shared" si="1"/><v>ENERGY CONVERSION EFFICIENCY</v></c><c r="B128" s="9" t="s"><v>702</v></c><c r="C128" s="9" t="s"><v>701</v></c><c r="D128" s="9"/><c r="E128" s="9"/><c r="F128" s="45" t="s"><v>700</v></c><c r="G128" s="9" t="s"><v>699</v></c><c r="H128" s="9" t="s"><v>698</v></c><c r="I128" s="9"/><c r="J128" s="9" t="s"><v>697</v></c><c r="K128" s="9"/><c r="L128" s="9"/></row><row r="129" spans="1:12" s="10" customFormat="1" ht="12"><c r="A129" s="20" t="str"><f t="shared" si="1"/><v>ENERGY FLUXES</v></c><c r="B129" s="9" t="s"><v>696</v></c><c r="C129" s="9" t="s"><v>695</v></c><c r="D129" s="9"/><c r="E129" s="9"/><c r="F129" s="45" t="s"><v>694</v></c><c r="G129" s="9" t="s"><v>693</v></c><c r="H129" s="9" t="s"><v>692</v></c><c r="I129" s="9"/><c r="J129" s="9" t="s"><v>691</v></c><c r="K129" s="9"/><c r="L129" s="9"/></row><row r="130" spans="1:12" s="10" customFormat="1" ht="12"><c r="A130" s="20" t="str"><f t="shared" si="1"/><v>Storage</v></c><c r="B130" s="9" t="s"><v>88</v></c><c r="C130" s="9" t="s"><v>89</v></c><c r="D130" s="9"/><c r="E130" s="9"/><c r="F130" s="45" t="s"><v>371</v></c><c r="G130" s="9" t="s"><v>189</v></c><c r="H130" s="9" t="s"><v>690</v></c><c r="I130" s="9"/><c r="J130" s="9" t="s"><v>689</v></c><c r="K130" s="9"/><c r="L130" s="9"/></row><row r="131" spans="1:12" s="10" customFormat="1" ht="12"><c r="A131" s="20" t="str"><f t="shared" si="1"/><v>Input to storage</v></c><c r="B131" s="9" t="s"><v>688</v></c><c r="C131" s="9" t="s"><v>687</v></c><c r="D131" s="9"/><c r="E131" s="9"/><c r="F131" s="45" t="s"><v>686</v></c><c r="G131" s="9" t="s"><v>685</v></c><c r="H131" s="9" t="s"><v>684</v></c><c r="I131" s="9"/><c r="J131" s="9" t="s"><v>683</v></c><c r="K131" s="9"/><c r="L131" s="9"/></row><row r="132" spans="1:12" s="10" customFormat="1" ht="12"><c r="A132" s="20" t="str"><f t="shared" si="1"/><v>Output from storage</v></c><c r="B132" s="9" t="s"><v>682</v></c><c r="C132" s="9" t="s"><v>681</v></c><c r="D132" s="9"/><c r="E132" s="9"/><c r="F132" s="45" t="s"><v>680</v></c><c r="G132" s="9" t="s"><v>679</v></c><c r="H132" s="9" t="s"><v>678</v></c><c r="I132" s="9"/><c r="J132" s="9" t="s"><v>677</v></c><c r="K132" s="9"/><c r="L132" s="9"/></row><row r="133" spans="1:12" s="10" customFormat="1" ht="12"><c r="A133" s="20" t="str"><f t="shared" si="1"/><v>External connection</v></c><c r="B133" s="9" t="s"><v>90</v></c><c r="C133" s="9" t="s"><v>91</v></c><c r="D133" s="9"/><c r="E133" s="9"/><c r="F133" s="45" t="s"><v>676</v></c><c r="G133" s="9" t="s"><v>675</v></c><c r="H133" s="9" t="s"><v>242</v></c><c r="I133" s="9"/><c r="J133" s="9" t="s"><v>674</v></c><c r="K133" s="9"/><c r="L133" s="9"/></row><row r="134" spans="1:12" s="10" customFormat="1" ht="12"><c r="A134" s="20" t="str"><f t="shared" si="1"/><v>Import to island</v></c><c r="B134" s="9" t="s"><v>673</v></c><c r="C134" s="9" t="s"><v>672</v></c><c r="D134" s="9"/><c r="E134" s="9"/><c r="F134" s="45" t="s"><v>671</v></c><c r="G134" s="9" t="s"><v>670</v></c><c r="H134" s="9" t="s"><v>669</v></c><c r="I134" s="9"/><c r="J134" s="9" t="s"><v>668</v></c><c r="K134" s="9"/><c r="L134" s="9"/></row><row r="135" spans="1:12" s="10" customFormat="1" ht="12"><c r="A135" s="20" t="str"><f t="shared" si="1"/><v>Export from island</v></c><c r="B135" s="9" t="s"><v>667</v></c><c r="C135" s="9" t="s"><v>666</v></c><c r="D135" s="9"/><c r="E135" s="9"/><c r="F135" s="45" t="s"><v>665</v></c><c r="G135" s="9" t="s"><v>664</v></c><c r="H135" s="9" t="s"><v>663</v></c><c r="I135" s="9"/><c r="J135" s="9" t="s"><v>662</v></c><c r="K135" s="9"/><c r="L135" s="9"/></row><row r="136" spans="1:12" s="10" customFormat="1" ht="12"><c r="A136" s="20" t="str"><f t="shared" ref="A136:A199" si="2">IF($A$6=$B$6,B136,"")&amp;IF($A$6=$C$6,C136,"")&amp;IF($A$6=$D$6,D136,"")&amp;IF($A$6=$E$6,E136,"")&amp;IF($A$6=$F$6,F136,"")&amp;IF($A$6=$G$6,G136,"")&amp;IF($A$6=$H$6,H136,"")&amp;IF($A$6=$I$6,I136,"")&amp;IF($A$6=$J$6,J136,"")&amp;IF($A$6=$K$6,K136,"")&amp;IF($A$6=$L$6,L136,"")</f><v>Reexportation and external consumption</v></c><c r="B136" s="9" t="s"><v>661</v></c><c r="C136" s="12" t="s"><v>660</v></c><c r="D136" s="9"/><c r="E136" s="9"/><c r="F136" s="45" t="s"><v>659</v></c><c r="G136" s="9" t="s"><v>658</v></c><c r="H136" s="9" t="s"><v>657</v></c><c r="I136" s="9"/><c r="J136" s="9" t="s"><v>656</v></c><c r="K136" s="9"/><c r="L136" s="9"/></row><row r="137" spans="1:12" s="10" customFormat="1" ht="12"><c r="A137" s="20" t="str"><f t="shared" si="2"/><v>Distribution losses and self-consumption</v></c><c r="B137" s="9" t="s"><v>92</v></c><c r="C137" s="9" t="s"><v>93</v></c><c r="D137" s="9"/><c r="E137" s="9"/><c r="F137" s="45" t="s"><v>655</v></c><c r="G137" s="9" t="s"><v>654</v></c><c r="H137" s="9" t="s"><v>653</v></c><c r="I137" s="9"/><c r="J137" s="9" t="s"><v>652</v></c><c r="K137" s="9"/><c r="L137" s="9"/></row><row r="138" spans="1:12" s="10" customFormat="1" ht="12"><c r="A138" s="20" t="str"><f t="shared" si="2"/><v>SECONDARY ENERGY CONVERSION</v></c><c r="B138" s="9" t="s"><v>651</v></c><c r="C138" s="9" t="s"><v>650</v></c><c r="D138" s="9"/><c r="E138" s="9"/><c r="F138" s="45" t="s"><v>649</v></c><c r="G138" s="9" t="s"><v>648</v></c><c r="H138" s="9" t="s"><v>647</v></c><c r="I138" s="9"/><c r="J138" s="9" t="s"><v>646</v></c><c r="K138" s="9"/><c r="L138" s="9"/></row><row r="139" spans="1:12" s="10" customFormat="1" ht="12"><c r="A139" s="20" t="str"><f t="shared" si="2"/><v>Electricity conversion to cold</v></c><c r="B139" s="9" t="s"><v>645</v></c><c r="C139" s="9" t="s"><v>644</v></c><c r="D139" s="9"/><c r="E139" s="9"/><c r="F139" s="45" t="s"><v>643</v></c><c r="G139" s="9" t="s"><v>642</v></c><c r="H139" s="9" t="s"><v>641</v></c><c r="I139" s="9"/><c r="J139" s="9" t="s"><v>640</v></c><c r="K139" s="9"/><c r="L139" s="9"/></row><row r="140" spans="1:12" s="10" customFormat="1" ht="12"><c r="A140" s="20" t="str"><f t="shared" si="2"/><v>Heat conversion to cold</v></c><c r="B140" s="9" t="s"><v>639</v></c><c r="C140" s="9" t="s"><v>638</v></c><c r="D140" s="9"/><c r="E140" s="9"/><c r="F140" s="45" t="s"><v>637</v></c><c r="G140" s="9" t="s"><v>636</v></c><c r="H140" s="9" t="s"><v>635</v></c><c r="I140" s="9"/><c r="J140" s="9" t="s"><v>634</v></c><c r="K140" s="9"/><c r="L140" s="9"/></row><row r="141" spans="1:12" s="10" customFormat="1" ht="12"><c r="A141" s="20" t="str"><f t="shared" si="2"/><v>Final energy demand</v></c><c r="B141" s="9" t="s"><v>633</v></c><c r="C141" s="9" t="s"><v>632</v></c><c r="D141" s="9"/><c r="E141" s="9"/><c r="F141" s="45" t="s"><v>631</v></c><c r="G141" s="9" t="s"><v>630</v></c><c r="H141" s="9" t="s"><v>629</v></c><c r="I141" s="9"/><c r="J141" s="9" t="s"><v>628</v></c><c r="K141" s="9"/><c r="L141" s="9"/></row><row r="142" spans="1:12" s="10" customFormat="1" ht="12"><c r="A142" s="20" t="str"><f t="shared" si="2"/><v>PRIMARY ENERGY SOURCE</v></c><c r="B142" s="9" t="s"><v>627</v></c><c r="C142" s="9" t="s"><v>626</v></c><c r="D142" s="9"/><c r="E142" s="9"/><c r="F142" s="45" t="s"><v>625</v></c><c r="G142" s="9" t="s"><v>624</v></c><c r="H142" s="9" t="s"><v>623</v></c><c r="I142" s="9"/><c r="J142" s="9" t="s"><v>622</v></c><c r="K142" s="9"/><c r="L142" s="9"/></row><row r="143" spans="1:12" s="10" customFormat="1" ht="12"><c r="A143" s="20" t="str"><f t="shared" si="2"/><v>PRIMARY ENERGY DEMAND</v></c><c r="B143" s="9" t="s"><v>621</v></c><c r="C143" s="9" t="s"><v>620</v></c><c r="D143" s="9"/><c r="E143" s="9"/><c r="F143" s="45" t="s"><v>619</v></c><c r="G143" s="9" t="s"><v>618</v></c><c r="H143" s="9" t="s"><v>617</v></c><c r="I143" s="9"/><c r="J143" s="9" t="s"><v>616</v></c><c r="K143" s="9"/><c r="L143" s="9"/></row><row r="144" spans="1:12" s="10" customFormat="1" ht="12"><c r="A144" s="20" t="str"><f t="shared" si="2"/><v>Imported electricity (cable)</v></c><c r="B144" s="9" t="s"><v>615</v></c><c r="C144" s="9" t="s"><v>614</v></c><c r="D144" s="9"/><c r="E144" s="9"/><c r="F144" s="45" t="s"><v>613</v></c><c r="G144" s="9" t="s"><v>612</v></c><c r="H144" s="9" t="s"><v>611</v></c><c r="I144" s="9"/><c r="J144" s="9" t="s"><v>610</v></c><c r="K144" s="9"/><c r="L144" s="9"/></row><row r="145" spans="1:12" s="10" customFormat="1" ht="12"><c r="A145" s="20" t="str"><f t="shared" si="2"/><v>Exported electricity (cable)</v></c><c r="B145" s="9" t="s"><v>609</v></c><c r="C145" s="9" t="s"><v>608</v></c><c r="D145" s="9"/><c r="E145" s="9"/><c r="F145" s="45" t="s"><v>607</v></c><c r="G145" s="9" t="s"><v>606</v></c><c r="H145" s="9" t="s"><v>605</v></c><c r="I145" s="9"/><c r="J145" s="9" t="s"><v>604</v></c><c r="K145" s="9"/><c r="L145" s="9"/></row><row r="146" spans="1:12" s="10" customFormat="1" ht="12"><c r="A146" s="20" t="str"><f t="shared" si="2"/><v>CO2 EMISSIONS</v></c><c r="B146" s="9" t="s"><v>603</v></c><c r="C146" s="9" t="s"><v>602</v></c><c r="D146" s="9"/><c r="E146" s="9"/><c r="F146" s="45" t="s"><v>601</v></c><c r="G146" s="9" t="s"><v>600</v></c><c r="H146" s="9" t="s"><v>599</v></c><c r="I146" s="9"/><c r="J146" s="9" t="s"><v>598</v></c><c r="K146" s="9"/><c r="L146" s="9"/></row><row r="147" spans="1:12" s="10" customFormat="1" ht="12"><c r="A147" s="20" t="str"><f t="shared" si="2"/><v>CO2 EMISSIONS FROM PRODUCTION</v></c><c r="B147" s="9" t="s"><v>597</v></c><c r="C147" s="9" t="s"><v>596</v></c><c r="D147" s="9"/><c r="E147" s="9"/><c r="F147" s="45" t="s"><v>595</v></c><c r="G147" s="9" t="s"><v>594</v></c><c r="H147" s="9" t="s"><v>593</v></c><c r="I147" s="9"/><c r="J147" s="9" t="s"><v>592</v></c><c r="K147" s="9"/><c r="L147" s="9"/></row><row r="148" spans="1:12" s="10" customFormat="1" ht="12"><c r="A148" s="20" t="str"><f t="shared" si="2"/><v>CO2 EMISSIONS FROM FINAL USE</v></c><c r="B148" s="9" t="s"><v>591</v></c><c r="C148" s="9" t="s"><v>590</v></c><c r="D148" s="9"/><c r="E148" s="9"/><c r="F148" s="45" t="s"><v>589</v></c><c r="G148" s="9" t="s"><v>588</v></c><c r="H148" s="9" t="s"><v>587</v></c><c r="I148" s="9"/><c r="J148" s="9" t="s"><v>586</v></c><c r="K148" s="9"/><c r="L148" s="9"/></row><row r="149" spans="1:12" s="10" customFormat="1" ht="12"><c r="A149" s="20" t="str"><f t="shared" si="2"/><v>CO2 EMISSION FACTORS</v></c><c r="B149" s="9" t="s"><v>585</v></c><c r="C149" s="9" t="s"><v>584</v></c><c r="D149" s="9"/><c r="E149" s="9"/><c r="F149" s="45" t="s"><v>583</v></c><c r="G149" s="9" t="s"><v>582</v></c><c r="H149" s="9" t="s"><v>581</v></c><c r="I149" s="9"/><c r="J149" s="9" t="s"><v>580</v></c><c r="K149" s="9"/><c r="L149" s="9"/></row><row r="150" spans="1:12" s="10" customFormat="1" ht="36"><c r="A150" s="20" t="str"><f t="shared" si="2"/><v>CO2 emissions from ETS installations included in the calculations for final use of energy</v></c><c r="B150" s="9" t="s"><v>579</v></c><c r="C150" s="9" t="s"><v>578</v></c><c r="D150" s="9"/><c r="E150" s="9"/><c r="F150" s="45" t="s"><v>577</v></c><c r="G150" s="9" t="s"><v>576</v></c><c r="H150" s="9" t="s"><v>575</v></c><c r="I150" s="9"/><c r="J150" s="9" t="s"><v>574</v></c><c r="K150" s="9"/><c r="L150" s="9"/></row><row r="151" spans="1:12" s="10" customFormat="1" ht="36"><c r="A151" s="20" t="str"><f t="shared" si="2"/><v>CO2 emissions from ETS installations included in the calculations for secondary energy production</v></c><c r="B151" s="9" t="s"><v>573</v></c><c r="C151" s="9" t="s"><v>572</v></c><c r="D151" s="9"/><c r="E151" s="9"/><c r="F151" s="45" t="s"><v>571</v></c><c r="G151" s="9" t="s"><v>570</v></c><c r="H151" s="9" t="s"><v>569</v></c><c r="I151" s="9"/><c r="J151" s="9" t="s"><v>568</v></c><c r="K151" s="9"/><c r="L151" s="9"/></row><row r="152" spans="1:12" s="10" customFormat="1" ht="12"><c r="A152" s="20" t="str"><f t="shared" si="2"/><v>RESULTS OF EMISSION INVENTORY</v></c><c r="B152" s="9" t="s"><v>903</v></c><c r="C152" s="9" t="s"><v>904</v></c><c r="D152" s="9"/><c r="E152" s="9"/><c r="F152" s="45" t="s"><v>1011</v></c><c r="G152" s="212"/><c r="H152" s="212"/><c r="I152" s="9"/><c r="J152" s="212"/><c r="K152" s="9"/><c r="L152" s="9"/></row><row r="153" spans="1:12" s="10" customFormat="1" ht="24"><c r="A153" s="20" t="str"><f t="shared" si="2"/><v xml:space="preserve">Go to the next sheet dedicated to your Emission Inventory in 2020 </v></c><c r="B153" s="9" t="s"><v>976</v></c><c r="C153" s="9" t="s"><v>977</v></c><c r="D153" s="9"/><c r="E153" s="9"/><c r="F153" s="45" t="s"><v>1012</v></c><c r="G153" s="212"/><c r="H153" s="212"/><c r="I153" s="9"/><c r="J153" s="212"/><c r="K153" s="9"/><c r="L153" s="9"/></row><row r="154" spans="1:12" s="10" customFormat="1" ht="36"><c r="A154" s="20" t="str"><f t="shared" si="2"/><v>PLAN EMISSION INVENTORY IN 2020 (implementing sustainable energy actions)</v></c><c r="B154" s="9" t="s"><v>922</v></c><c r="C154" s="9" t="s"><v>923</v></c><c r="D154" s="9"/><c r="E154" s="9"/><c r="F154" s="45" t="s"><v>1013</v></c><c r="G154" s="212"/><c r="H154" s="212"/><c r="I154" s="9"/><c r="J154" s="212"/><c r="K154" s="9"/><c r="L154" s="9"/></row><row r="155" spans="1:12" s="10" customFormat="1" ht="24"><c r="A155" s="20" t="str"><f t="shared" si="2"/><v xml:space="preserve">Go to the next sheet dedicated to your Island Sustainable Energy Action Plan </v></c><c r="B155" s="9" t="s"><v>978</v></c><c r="C155" s="9" t="s"><v>979</v></c><c r="D155" s="9"/><c r="E155" s="9"/><c r="F155" s="45" t="s"><v>1014</v></c><c r="G155" s="212"/><c r="H155" s="212"/><c r="I155" s="9"/><c r="J155" s="212"/><c r="K155" s="9"/><c r="L155" s="9"/></row><row r="156" spans="1:12" s="10" customFormat="1" ht="24"><c r="A156" s="20" t="str"><f t="shared" si="2"/><v>TITLE OF ISLAND SUSTAINABLE ENERGY ACTION PLAN</v></c><c r="B156" s="9" t="s"><v>906</v></c><c r="C156" s="9" t="s"><v>907</v></c><c r="D156" s="9"/><c r="E156" s="9"/><c r="F156" s="45" t="s"><v>1015</v></c><c r="G156" s="9" t="s"><v>908</v></c><c r="H156" s="9" t="s"><v>909</v></c><c r="I156" s="9"/><c r="J156" s="9" t="s"><v>910</v></c><c r="K156" s="9"/><c r="L156" s="9"/></row><row r="157" spans="1:12" s="10" customFormat="1" ht="12"><c r="A157" s="20" t="str"><f t="shared" si="2"/><v>Date of formal approval</v></c><c r="B157" s="9" t="s"><v>2</v></c><c r="C157" s="9" t="s"><v>121</v></c><c r="D157" s="9"/><c r="E157" s="9"/><c r="F157" s="45" t="s"><v>326</v></c><c r="G157" s="9" t="s"><v>156</v></c><c r="H157" s="9" t="s"><v>203</v></c><c r="I157" s="9"/><c r="J157" s="9" t="s"><v>263</v></c><c r="K157" s="9"/><c r="L157" s="9"/></row><row r="158" spans="1:12" s="10" customFormat="1" ht="12"><c r="A158" s="20" t="str"><f t="shared" si="2"/><v>Authority approving the plan</v></c><c r="B158" s="9" t="s"><v>3</v></c><c r="C158" s="9" t="s"><v>122</v></c><c r="D158" s="9"/><c r="E158" s="9"/><c r="F158" s="45" t="s"><v>327</v></c><c r="G158" s="9" t="s"><v>157</v></c><c r="H158" s="9" t="s"><v>204</v></c><c r="I158" s="9"/><c r="J158" s="9" t="s"><v>264</v></c><c r="K158" s="9"/><c r="L158" s="9"/></row><row r="159" spans="1:12" s="10" customFormat="1" ht="24"><c r="A159" s="20" t="str"><f t="shared" si="2"/><v>KEY ELEMENTS OF ISLAND SUSTAINABLE ENERGY ACTION PLAN</v></c><c r="B159" s="9" t="s"><v>911</v></c><c r="C159" s="9" t="s"><v>912</v></c><c r="D159" s="9"/><c r="E159" s="9"/><c r="F159" s="45" t="s"><v>1016</v></c><c r="G159" s="9" t="s"><v>913</v></c><c r="H159" s="9" t="s"><v>914</v></c><c r="I159" s="9"/><c r="J159" s="9" t="s"><v>915</v></c><c r="K159" s="9"/><c r="L159" s="9"/></row><row r="160" spans="1:12" s="10" customFormat="1" ht="12"><c r="A160" s="20" t="str"><f t="shared" si="2"/><v>SECTORS AND FIELDS OF ACTION</v></c><c r="B160" s="9" t="s"><v>104</v></c><c r="C160" s="9" t="s"><v>125</v></c><c r="D160" s="9"/><c r="E160" s="9"/><c r="F160" s="45" t="s"><v>329</v></c><c r="G160" s="9" t="s"><v>159</v></c><c r="H160" s="9" t="s"><v>206</v></c><c r="I160" s="9"/><c r="J160" s="9" t="s"><v>266</v></c><c r="K160" s="9"/><c r="L160" s="9"/></row><row r="161" spans="1:12" s="10" customFormat="1" ht="36"><c r="A161" s="20" t="str"><f t="shared" si="2"/><v>ACTIONS
(one line per action - insert lines if necessary; exclude ETS actions)</v></c><c r="B161" s="9" t="s"><v>105</v></c><c r="C161" s="9" t="s"><v>126</v></c><c r="D161" s="9"/><c r="E161" s="9"/><c r="F161" s="45" t="s"><v>330</v></c><c r="G161" s="9" t="s"><v>160</v></c><c r="H161" s="9" t="s"><v>207</v></c><c r="I161" s="9"/><c r="J161" s="9" t="s"><v>267</v></c><c r="K161" s="9"/><c r="L161" s="9"/></row><row r="162" spans="1:12" s="10" customFormat="1" ht="12"><c r="A162" s="20" t="str"><f t="shared" si="2"/><v>RESPONSIBLE FOR IMPLEMENTATION</v></c><c r="B162" s="9" t="s"><v>106</v></c><c r="C162" s="9" t="s"><v>127</v></c><c r="D162" s="9"/><c r="E162" s="9"/><c r="F162" s="45" t="s"><v>331</v></c><c r="G162" s="9" t="s"><v>161</v></c><c r="H162" s="9" t="s"><v>208</v></c><c r="I162" s="9"/><c r="J162" s="9" t="s"><v>268</v></c><c r="K162" s="9"/><c r="L162" s="9"/></row><row r="163" spans="1:12" s="10" customFormat="1" ht="12"><c r="A163" s="20" t="str"><f t="shared" si="2"/><v>IMPLEMENTATION SCHEDULE</v></c><c r="B163" s="9" t="s"><v>107</v></c><c r="C163" s="9" t="s"><v>128</v></c><c r="D163" s="9"/><c r="E163" s="9"/><c r="F163" s="45" t="s"><v>332</v></c><c r="G163" s="9" t="s"><v>162</v></c><c r="H163" s="9" t="s"><v>209</v></c><c r="I163" s="9"/><c r="J163" s="9" t="s"><v>269</v></c><c r="K163" s="9"/><c r="L163" s="9"/></row><row r="164" spans="1:12" s="10" customFormat="1" ht="12"><c r="A164" s="20" t="str"><f t="shared" si="2"/><v>Starting year</v></c><c r="B164" s="9" t="s"><v>95</v></c><c r="C164" s="9" t="s"><v>129</v></c><c r="D164" s="9"/><c r="E164" s="9"/><c r="F164" s="45" t="s"><v>333</v></c><c r="G164" s="9" t="s"><v>163</v></c><c r="H164" s="9" t="s"><v>210</v></c><c r="I164" s="9"/><c r="J164" s="9" t="s"><v>270</v></c><c r="K164" s="9"/><c r="L164" s="9"/></row><row r="165" spans="1:12" s="10" customFormat="1" ht="12"><c r="A165" s="20" t="str"><f t="shared" si="2"/><v>Ending year</v></c><c r="B165" s="9" t="s"><v>96</v></c><c r="C165" s="9" t="s"><v>130</v></c><c r="D165" s="9"/><c r="E165" s="9"/><c r="F165" s="45" t="s"><v>334</v></c><c r="G165" s="9" t="s"><v>164</v></c><c r="H165" s="9" t="s"><v>211</v></c><c r="I165" s="9"/><c r="J165" s="9" t="s"><v>271</v></c><c r="K165" s="9"/><c r="L165" s="9"/></row><row r="166" spans="1:12" s="10" customFormat="1" ht="24"><c r="A166" s="20" t="str"><f t="shared" si="2"/><v>ESTIMATED INVESTMENT COSTS [euro]</v></c><c r="B166" s="9" t="s"><v>108</v></c><c r="C166" s="9" t="s"><v>131</v></c><c r="D166" s="9"/><c r="E166" s="9"/><c r="F166" s="45" t="s"><v>335</v></c><c r="G166" s="9" t="s"><v>165</v></c><c r="H166" s="9" t="s"><v>212</v></c><c r="I166" s="9"/><c r="J166" s="9" t="s"><v>272</v></c><c r="K166" s="9"/><c r="L166" s="9"/></row><row r="167" spans="1:12" s="10" customFormat="1" ht="24"><c r="A167" s="20" t="str"><f t="shared" si="2"/><v>EXPECTED ENERGY SAVINGS [MWh/year]</v></c><c r="B167" s="9" t="s"><v>109</v></c><c r="C167" s="9" t="s"><v>132</v></c><c r="D167" s="9"/><c r="E167" s="9"/><c r="F167" s="45" t="s"><v>336</v></c><c r="G167" s="9" t="s"><v>166</v></c><c r="H167" s="9" t="s"><v>213</v></c><c r="I167" s="9"/><c r="J167" s="9" t="s"><v>273</v></c><c r="K167" s="9"/><c r="L167" s="9"/></row><row r="168" spans="1:12" s="10" customFormat="1" ht="24"><c r="A168" s="20" t="str"><f t="shared" si="2"/><v>EXPECTED RENEWABLE ENERGY PRODUCTION [MWh/year]</v></c><c r="B168" s="9" t="s"><v>110</v></c><c r="C168" s="9" t="s"><v>133</v></c><c r="D168" s="9"/><c r="E168" s="9"/><c r="F168" s="45" t="s"><v>337</v></c><c r="G168" s="9" t="s"><v>406</v></c><c r="H168" s="9" t="s"><v>214</v></c><c r="I168" s="9"/><c r="J168" s="9" t="s"><v>274</v></c><c r="K168" s="9"/><c r="L168" s="9"/></row><row r="169" spans="1:12" s="10" customFormat="1" ht="12"><c r="A169" s="20" t="str"><f t="shared" si="2"/><v>EXPECTED CO2 REDUCTION [ton/year]</v></c><c r="B169" s="9" t="s"><v>111</v></c><c r="C169" s="9" t="s"><v>134</v></c><c r="D169" s="9"/><c r="E169" s="9"/><c r="F169" s="45" t="s"><v>338</v></c><c r="G169" s="9" t="s"><v>167</v></c><c r="H169" s="9" t="s"><v>215</v></c><c r="I169" s="9"/><c r="J169" s="9" t="s"><v>275</v></c><c r="K169" s="9"/><c r="L169" s="9"/></row><row r="170" spans="1:12" s="10" customFormat="1" ht="24"><c r="A170" s="20" t="str"><f t="shared" si="2"/><v>ENERGY SAVINGS TARGET IN 2020 [MWh/year]</v></c><c r="B170" s="9" t="s"><v>112</v></c><c r="C170" s="9" t="s"><v>135</v></c><c r="D170" s="9"/><c r="E170" s="9"/><c r="F170" s="45" t="s"><v>391</v></c><c r="G170" s="9" t="s"><v>407</v></c><c r="H170" s="9" t="s"><v>216</v></c><c r="I170" s="9"/><c r="J170" s="9" t="s"><v>276</v></c><c r="K170" s="9"/><c r="L170" s="9"/></row><row r="171" spans="1:12" s="10" customFormat="1" ht="24"><c r="A171" s="20" t="str"><f t="shared" si="2"/><v>RENEWABLE ENERGY PRODUCTION TARGET IN 2020 [MWh/year]</v></c><c r="B171" s="9" t="s"><v>113</v></c><c r="C171" s="9" t="s"><v>136</v></c><c r="D171" s="9"/><c r="E171" s="9"/><c r="F171" s="45" t="s"><v>389</v></c><c r="G171" s="9" t="s"><v>168</v></c><c r="H171" s="9" t="s"><v>217</v></c><c r="I171" s="9"/><c r="J171" s="9" t="s"><v>277</v></c><c r="K171" s="9"/><c r="L171" s="9"/></row><row r="172" spans="1:12" s="10" customFormat="1" ht="24"><c r="A172" s="20" t="str"><f t="shared" si="2"/><v>CO2 REDUCTION TARGET IN 2020 [ton/year]</v></c><c r="B172" s="9" t="s"><v>114</v></c><c r="C172" s="9" t="s"><v>137</v></c><c r="D172" s="9"/><c r="E172" s="9"/><c r="F172" s="45" t="s"><v>390</v></c><c r="G172" s="9" t="s"><v>169</v></c><c r="H172" s="9" t="s"><v>218</v></c><c r="I172" s="9"/><c r="J172" s="9" t="s"><v>278</v></c><c r="K172" s="9"/><c r="L172" s="9"/></row><row r="173" spans="1:12" s="10" customFormat="1" ht="24"><c r="A173" s="20" t="str"><f t="shared" si="2"/><v>SECONDARY ENERGY PRODUCTION AND ENERGY FLUXES</v></c><c r="B173" s="9" t="s"><v>86</v></c><c r="C173" s="9" t="s"><v>87</v></c><c r="D173" s="9"/><c r="E173" s="9"/><c r="F173" s="45" t="s"><v>360</v></c><c r="G173" s="9" t="s"><v>180</v></c><c r="H173" s="9" t="s"><v>234</v></c><c r="I173" s="9"/><c r="J173" s="9" t="s"><v>295</v></c><c r="K173" s="9"/><c r="L173" s="9"/></row><row r="174" spans="1:12" s="10" customFormat="1" ht="12"><c r="A174" s="20" t="str"><f t="shared" si="2"/><v>Electricity (non-renewable)</v></c><c r="B174" s="9" t="s"><v>98</v></c><c r="C174" s="9" t="s"><v>101</v></c><c r="D174" s="9"/><c r="E174" s="9"/><c r="F174" s="45" t="s"><v>361</v></c><c r="G174" s="9" t="s"><v>181</v></c><c r="H174" s="9" t="s"><v>235</v></c><c r="I174" s="9"/><c r="J174" s="9" t="s"><v>296</v></c><c r="K174" s="9"/><c r="L174" s="9"/></row><row r="175" spans="1:12" s="10" customFormat="1" ht="12"><c r="A175" s="20" t="str"><f t="shared" si="2"/><v>Heat (non-renewable)</v></c><c r="B175" s="9" t="s"><v>99</v></c><c r="C175" s="9" t="s"><v>102</v></c><c r="D175" s="9"/><c r="E175" s="9"/><c r="F175" s="45" t="s"><v>362</v></c><c r="G175" s="9" t="s"><v>182</v></c><c r="H175" s="9" t="s"><v>236</v></c><c r="I175" s="9"/><c r="J175" s="9" t="s"><v>297</v></c><c r="K175" s="9"/><c r="L175" s="9"/></row><row r="176" spans="1:12" s="10" customFormat="1" ht="12"><c r="A176" s="20" t="str"><f t="shared" si="2"/><v>Cold (non-renewable)</v></c><c r="B176" s="9" t="s"><v>100</v></c><c r="C176" s="9" t="s"><v>103</v></c><c r="D176" s="9"/><c r="E176" s="9"/><c r="F176" s="45" t="s"><v>363</v></c><c r="G176" s="9" t="s"><v>416</v></c><c r="H176" s="9" t="s"><v>237</v></c><c r="I176" s="9"/><c r="J176" s="9" t="s"><v>298</v></c><c r="K176" s="9"/><c r="L176" s="9"/></row><row r="177" spans="1:12" s="10" customFormat="1" ht="12"><c r="A177" s="20" t="str"><f t="shared" si="2"/><v>Hydro</v></c><c r="B177" s="9" t="s"><v>72</v></c><c r="C177" s="9" t="s"><v>73</v></c><c r="D177" s="9"/><c r="E177" s="9"/><c r="F177" s="45" t="s"><v>364</v></c><c r="G177" s="9" t="s"><v>183</v></c><c r="H177" s="9" t="s"><v>72</v></c><c r="I177" s="9"/><c r="J177" s="9" t="s"><v>299</v></c><c r="K177" s="9"/><c r="L177" s="9"/></row><row r="178" spans="1:12" s="10" customFormat="1" ht="12"><c r="A178" s="20" t="str"><f t="shared" si="2"/><v>Wind</v></c><c r="B178" s="9" t="s"><v>74</v></c><c r="C178" s="9" t="s"><v>75</v></c><c r="D178" s="9"/><c r="E178" s="9"/><c r="F178" s="45" t="s"><v>365</v></c><c r="G178" s="9" t="s"><v>184</v></c><c r="H178" s="9" t="s"><v>238</v></c><c r="I178" s="9"/><c r="J178" s="9" t="s"><v>300</v></c><c r="K178" s="9"/><c r="L178" s="9"/></row><row r="179" spans="1:12" s="10" customFormat="1" ht="12"><c r="A179" s="20" t="str"><f t="shared" si="2"/><v>Solar</v></c><c r="B179" s="9" t="s"><v>76</v></c><c r="C179" s="9" t="s"><v>76</v></c><c r="D179" s="9"/><c r="E179" s="9"/><c r="F179" s="45" t="s"><v>366</v></c><c r="G179" s="9" t="s"><v>185</v></c><c r="H179" s="9" t="s"><v>76</v></c><c r="I179" s="9"/><c r="J179" s="9" t="s"><v>301</v></c><c r="K179" s="9"/><c r="L179" s="9"/></row><row r="180" spans="1:12" s="10" customFormat="1" ht="12"><c r="A180" s="20" t="str"><f t="shared" si="2"/><v>Geothermal</v></c><c r="B180" s="9" t="s"><v>77</v></c><c r="C180" s="9" t="s"><v>78</v></c><c r="D180" s="9"/><c r="E180" s="9"/><c r="F180" s="45" t="s"><v>367</v></c><c r="G180" s="9" t="s"><v>186</v></c><c r="H180" s="9" t="s"><v>239</v></c><c r="I180" s="9"/><c r="J180" s="9" t="s"><v>302</v></c><c r="K180" s="9"/><c r="L180" s="9"/></row><row r="181" spans="1:12" s="10" customFormat="1" ht="12"><c r="A181" s="20" t="str"><f t="shared" si="2"/><v>Ocean</v></c><c r="B181" s="9" t="s"><v>79</v></c><c r="C181" s="9" t="s"><v>80</v></c><c r="D181" s="9"/><c r="E181" s="9"/><c r="F181" s="45" t="s"><v>368</v></c><c r="G181" s="9" t="s"><v>187</v></c><c r="H181" s="9" t="s"><v>79</v></c><c r="I181" s="9"/><c r="J181" s="9" t="s"><v>303</v></c><c r="K181" s="9"/><c r="L181" s="9"/></row><row r="182" spans="1:12" s="10" customFormat="1" ht="12"><c r="A182" s="20" t="str"><f t="shared" si="2"/><v>Biomass</v></c><c r="B182" s="9" t="s"><v>81</v></c><c r="C182" s="9" t="s"><v>82</v></c><c r="D182" s="9"/><c r="E182" s="9"/><c r="F182" s="45" t="s"><v>369</v></c><c r="G182" s="9" t="s"><v>417</v></c><c r="H182" s="9" t="s"><v>240</v></c><c r="I182" s="9"/><c r="J182" s="9" t="s"><v>81</v></c><c r="K182" s="9"/><c r="L182" s="9"/></row><row r="183" spans="1:12" s="10" customFormat="1" ht="12"><c r="A183" s="20" t="str"><f t="shared" si="2"/><v>Urban waste</v></c><c r="B183" s="9" t="s"><v>83</v></c><c r="C183" s="9" t="s"><v>84</v></c><c r="D183" s="9"/><c r="E183" s="9"/><c r="F183" s="45" t="s"><v>370</v></c><c r="G183" s="9" t="s"><v>188</v></c><c r="H183" s="9" t="s"><v>241</v></c><c r="I183" s="9"/><c r="J183" s="9" t="s"><v>304</v></c><c r="K183" s="9"/><c r="L183" s="9"/></row><row r="184" spans="1:12" s="10" customFormat="1" ht="12"><c r="A184" s="20" t="str"><f t="shared" si="2"/><v>Storage</v></c><c r="B184" s="9" t="s"><v>88</v></c><c r="C184" s="9" t="s"><v>89</v></c><c r="D184" s="9"/><c r="E184" s="9"/><c r="F184" s="45" t="s"><v>371</v></c><c r="G184" s="9" t="s"><v>189</v></c><c r="H184" s="9" t="s"><v>189</v></c><c r="I184" s="9"/><c r="J184" s="9" t="s"><v>305</v></c><c r="K184" s="9"/><c r="L184" s="9"/></row><row r="185" spans="1:12" s="10" customFormat="1" ht="12"><c r="A185" s="20" t="str"><f t="shared" si="2"/><v>External connection</v></c><c r="B185" s="9" t="s"><v>90</v></c><c r="C185" s="9" t="s"><v>91</v></c><c r="D185" s="9"/><c r="E185" s="9"/><c r="F185" s="45" t="s"><v>372</v></c><c r="G185" s="9" t="s"><v>190</v></c><c r="H185" s="9" t="s"><v>242</v></c><c r="I185" s="9"/><c r="J185" s="9" t="s"><v>306</v></c><c r="K185" s="9"/><c r="L185" s="9"/></row><row r="186" spans="1:12" s="10" customFormat="1" ht="12"><c r="A186" s="20" t="str"><f t="shared" si="2"/><v>Distribution losses and self-consumption</v></c><c r="B186" s="9" t="s"><v>92</v></c><c r="C186" s="9" t="s"><v>93</v></c><c r="D186" s="9"/><c r="E186" s="9"/><c r="F186" s="45" t="s"><v>373</v></c><c r="G186" s="9" t="s"><v>418</v></c><c r="H186" s="9" t="s"><v>243</v></c><c r="I186" s="9"/><c r="J186" s="9" t="s"><v>307</v></c><c r="K186" s="9"/><c r="L186" s="9"/></row><row r="187" spans="1:12" s="10" customFormat="1" ht="12"><c r="A187" s="20" t="str"><f t="shared" si="2"/><v>LAND USE PLANNING</v></c><c r="B187" s="9" t="s"><v>115</v></c><c r="C187" s="9" t="s"><v>138</v></c><c r="D187" s="9"/><c r="E187" s="9"/><c r="F187" s="45" t="s"><v>374</v></c><c r="G187" s="9" t="s"><v>191</v></c><c r="H187" s="9" t="s"><v>245</v></c><c r="I187" s="9"/><c r="J187" s="9" t="s"><v>308</v></c><c r="K187" s="9"/><c r="L187" s="9"/></row><row r="188" spans="1:12" s="10" customFormat="1" ht="24"><c r="A188" s="20" t="str"><f t="shared" si="2"/><v>Regional and local strategic planning</v></c><c r="B188" s="9" t="s"><v>116</v></c><c r="C188" s="9" t="s"><v>143</v></c><c r="D188" s="9"/><c r="E188" s="9"/><c r="F188" s="45" t="s"><v>375</v></c><c r="G188" s="9" t="s"><v>419</v></c><c r="H188" s="9" t="s"><v>246</v></c><c r="I188" s="9"/><c r="J188" s="9" t="s"><v>309</v></c><c r="K188" s="9"/><c r="L188" s="9"/></row><row r="189" spans="1:12" s="10" customFormat="1" ht="12"><c r="A189" s="20" t="str"><f t="shared" si="2"/><v>Transports and mobility planning</v></c><c r="B189" s="9" t="s"><v>117</v></c><c r="C189" s="9" t="s"><v>144</v></c><c r="D189" s="9"/><c r="E189" s="9"/><c r="F189" s="45" t="s"><v>376</v></c><c r="G189" s="9" t="s"><v>192</v></c><c r="H189" s="9" t="s"><v>247</v></c><c r="I189" s="9"/><c r="J189" s="9" t="s"><v>401</v></c><c r="K189" s="9"/><c r="L189" s="9"/></row><row r="190" spans="1:12" s="10" customFormat="1" ht="12"><c r="A190" s="20" t="str"><f t="shared" si="2"/><v>Energy infrastructures planning</v></c><c r="B190" s="9" t="s"><v>393</v></c><c r="C190" s="9" t="s"><v>1026</v></c><c r="D190" s="9"/><c r="E190" s="9"/><c r="F190" s="45" t="s"><v>427</v></c><c r="G190" s="45" t="s"><v>420</v></c><c r="H190" s="212"/><c r="I190" s="9"/><c r="J190" s="9" t="s"><v>402</v></c><c r="K190" s="9"/><c r="L190" s="9"/></row><row r="191" spans="1:12" s="10" customFormat="1" ht="12"><c r="A191" s="20" t="str"><f t="shared" si="2"/><v>Renewable energy land use planning</v></c><c r="B191" s="9" t="s"><v>394</v></c><c r="C191" s="9" t="s"><v>395</v></c><c r="D191" s="9"/><c r="E191" s="9"/><c r="F191" s="45" t="s"><v>428</v></c><c r="G191" s="9" t="s"><v>421</v></c><c r="H191" s="212"/><c r="I191" s="9"/><c r="J191" s="9" t="s"><v>403</v></c><c r="K191" s="9"/><c r="L191" s="9"/></row><row r="192" spans="1:12" s="10" customFormat="1" ht="24"><c r="A192" s="20" t="str"><f t="shared" si="2"/><v>PUBLIC PROCUREMENT OF PRODUCTS AND SERVICES</v></c><c r="B192" s="9" t="s"><v>118</v></c><c r="C192" s="9" t="s"><v>139</v></c><c r="D192" s="9"/><c r="E192" s="9"/><c r="F192" s="45" t="s"><v>377</v></c><c r="G192" s="9" t="s"><v>193</v></c><c r="H192" s="9" t="s"><v>248</v></c><c r="I192" s="9"/><c r="J192" s="9" t="s"><v>310</v></c><c r="K192" s="9"/><c r="L192" s="9"/></row><row r="193" spans="1:12" s="10" customFormat="1" ht="24"><c r="A193" s="20" t="str"><f t="shared" si="2"/><v>Energy efficiency requirements/standards</v></c><c r="B193" s="9" t="s"><v>5</v></c><c r="C193" s="9" t="s"><v>145</v></c><c r="D193" s="9"/><c r="E193" s="9"/><c r="F193" s="45" t="s"><v>378</v></c><c r="G193" s="9" t="s"><v>194</v></c><c r="H193" s="9" t="s"><v>432</v></c><c r="I193" s="9"/><c r="J193" s="9" t="s"><v>311</v></c><c r="K193" s="9"/><c r="L193" s="9"/></row><row r="194" spans="1:12" s="10" customFormat="1" ht="12"><c r="A194" s="20" t="str"><f t="shared" si="2"/><v>Renewable energy requirements/standards</v></c><c r="B194" s="9" t="s"><v>6</v></c><c r="C194" s="9" t="s"><v>146</v></c><c r="D194" s="9"/><c r="E194" s="9"/><c r="F194" s="45" t="s"><v>379</v></c><c r="G194" s="9" t="s"><v>195</v></c><c r="H194" s="9" t="s"><v>249</v></c><c r="I194" s="9"/><c r="J194" s="9" t="s"><v>312</v></c><c r="K194" s="9"/><c r="L194" s="9"/></row><row r="195" spans="1:12" s="10" customFormat="1" ht="12"><c r="A195" s="20" t="str"><f t="shared" si="2"/><v>CITIZENS AND STAKEHOLDERS</v></c><c r="B195" s="9" t="s"><v>141</v></c><c r="C195" s="9" t="s"><v>140</v></c><c r="D195" s="9"/><c r="E195" s="9"/><c r="F195" s="45" t="s"><v>380</v></c><c r="G195" s="9" t="s"><v>196</v></c><c r="H195" s="9" t="s"><v>250</v></c><c r="I195" s="9"/><c r="J195" s="9" t="s"><v>313</v></c><c r="K195" s="9"/><c r="L195" s="9"/></row><row r="196" spans="1:12" s="10" customFormat="1" ht="12"><c r="A196" s="20" t="str"><f t="shared" si="2"/><v>Advisory services</v></c><c r="B196" s="9" t="s"><v>7</v></c><c r="C196" s="9" t="s"><v>147</v></c><c r="D196" s="9"/><c r="E196" s="9"/><c r="F196" s="45" t="s"><v>381</v></c><c r="G196" s="9" t="s"><v>197</v></c><c r="H196" s="9" t="s"><v>251</v></c><c r="I196" s="9"/><c r="J196" s="9" t="s"><v>314</v></c><c r="K196" s="9"/><c r="L196" s="9"/></row><row r="197" spans="1:12" s="10" customFormat="1" ht="12"><c r="A197" s="20" t="str"><f t="shared" si="2"/><v>Financial support and grants</v></c><c r="B197" s="9" t="s"><v>8</v></c><c r="C197" s="9" t="s"><v>392</v></c><c r="D197" s="9"/><c r="E197" s="9"/><c r="F197" s="45" t="s"><v>382</v></c><c r="G197" s="9" t="s"><v>198</v></c><c r="H197" s="9" t="s"><v>252</v></c><c r="I197" s="9"/><c r="J197" s="9" t="s"><v>315</v></c><c r="K197" s="9"/><c r="L197" s="9"/></row><row r="198" spans="1:12" s="10" customFormat="1" ht="12"><c r="A198" s="20" t="str"><f t="shared" si="2"/><v>Awareness raising and networking</v></c><c r="B198" s="9" t="s"><v>149</v></c><c r="C198" s="9" t="s"><v>148</v></c><c r="D198" s="9"/><c r="E198" s="9"/><c r="F198" s="45" t="s"><v>383</v></c><c r="G198" s="9" t="s"><v>199</v></c><c r="H198" s="9" t="s"><v>253</v></c><c r="I198" s="9"/><c r="J198" s="9" t="s"><v>316</v></c><c r="K198" s="9"/><c r="L198" s="9"/></row><row r="199" spans="1:12" s="10" customFormat="1" ht="12"><c r="A199" s="20" t="str"><f t="shared" si="2"/><v>Training and education</v></c><c r="B199" s="9" t="s"><v>9</v></c><c r="C199" s="9" t="s"><v>150</v></c><c r="D199" s="9"/><c r="E199" s="9"/><c r="F199" s="45" t="s"><v>384</v></c><c r="G199" s="9" t="s"><v>422</v></c><c r="H199" s="9" t="s"><v>254</v></c><c r="I199" s="9"/><c r="J199" s="9" t="s"><v>317</v></c><c r="K199" s="9"/><c r="L199" s="9"/></row><row r="200" spans="1:12" s="10" customFormat="1" ht="12"><c r="A200" s="20" t="str"><f t="shared" ref="A200:A212" si="3">IF($A$6=$B$6,B200,"")&amp;IF($A$6=$C$6,C200,"")&amp;IF($A$6=$D$6,D200,"")&amp;IF($A$6=$E$6,E200,"")&amp;IF($A$6=$F$6,F200,"")&amp;IF($A$6=$G$6,G200,"")&amp;IF($A$6=$H$6,H200,"")&amp;IF($A$6=$I$6,I200,"")&amp;IF($A$6=$J$6,J200,"")&amp;IF($A$6=$K$6,K200,"")&amp;IF($A$6=$L$6,L200,"")</f><v>Monitoring</v></c><c r="B200" s="9" t="s"><v>396</v></c><c r="C200" s="9" t="s"><v>397</v></c><c r="D200" s="9"/><c r="E200" s="9"/><c r="F200" s="45" t="s"><v>429</v></c><c r="G200" s="9" t="s"><v>423</v></c><c r="H200" s="212"/><c r="I200" s="9"/><c r="J200" s="9" t="s"><v>404</v></c><c r="K200" s="9"/><c r="L200" s="9"/></row><row r="201" spans="1:12" s="10" customFormat="1" ht="12"><c r="A201" s="20" t="str"><f t="shared" si="3"/><v>Regulamentation</v></c><c r="B201" s="9" t="s"><v>398</v></c><c r="C201" s="9" t="s"><v>399</v></c><c r="D201" s="9"/><c r="E201" s="9"/><c r="F201" s="45" t="s"><v>430</v></c><c r="G201" s="9" t="s"><v>424</v></c><c r="H201" s="212"/><c r="I201" s="9"/><c r="J201" s="9" t="s"><v>405</v></c><c r="K201" s="9"/><c r="L201" s="9"/></row><row r="202" spans="1:12" s="10" customFormat="1" ht="12"><c r="A202" s="20" t="str"><f t="shared" si="3"/><v>OTHER SECTORS (please specify)</v></c><c r="B202" s="9" t="s"><v>119</v></c><c r="C202" s="9" t="s"><v>151</v></c><c r="D202" s="9"/><c r="E202" s="9"/><c r="F202" s="45" t="s"><v>385</v></c><c r="G202" s="9" t="s"><v>200</v></c><c r="H202" s="9" t="s"><v>255</v></c><c r="I202" s="9"/><c r="J202" s="9" t="s"><v>318</v></c><c r="K202" s="9"/><c r="L202" s="9"/></row><row r="203" spans="1:12" s="10" customFormat="1" ht="12"><c r="A203" s="20" t="str"><f t="shared" si="3"/><v>…</v></c><c r="B203" s="9" t="s"><v>19</v></c><c r="C203" s="9" t="s"><v>19</v></c><c r="D203" s="9" t="s"><v>19</v></c><c r="E203" s="9" t="s"><v>19</v></c><c r="F203" s="45" t="s"><v>19</v></c><c r="G203" s="9" t="s"><v>19</v></c><c r="H203" s="9" t="s"><v>244</v></c><c r="I203" s="9" t="s"><v>19</v></c><c r="J203" s="9" t="s"><v>19</v></c><c r="K203" s="9" t="s"><v>19</v></c><c r="L203" s="9" t="s"><v>19</v></c></row><row r="204" spans="1:12" s="10" customFormat="1" ht="12"><c r="A204" s="20" t="str"><f t="shared" si="3"/><v>…</v></c><c r="B204" s="9" t="s"><v>19</v></c><c r="C204" s="9" t="s"><v>19</v></c><c r="D204" s="9" t="s"><v>19</v></c><c r="E204" s="9" t="s"><v>19</v></c><c r="F204" s="45" t="s"><v>19</v></c><c r="G204" s="9" t="s"><v>19</v></c><c r="H204" s="9" t="s"><v>244</v></c><c r="I204" s="9" t="s"><v>19</v></c><c r="J204" s="9" t="s"><v>19</v></c><c r="K204" s="9" t="s"><v>19</v></c><c r="L204" s="9" t="s"><v>19</v></c></row><row r="205" spans="1:12" s="10" customFormat="1" ht="12"><c r="A205" s="20" t="str"><f t="shared" si="3"/><v>…</v></c><c r="B205" s="9" t="s"><v>19</v></c><c r="C205" s="9" t="s"><v>19</v></c><c r="D205" s="9" t="s"><v>19</v></c><c r="E205" s="9" t="s"><v>19</v></c><c r="F205" s="45" t="s"><v>19</v></c><c r="G205" s="9" t="s"><v>19</v></c><c r="H205" s="9" t="s"><v>244</v></c><c r="I205" s="9" t="s"><v>19</v></c><c r="J205" s="9" t="s"><v>19</v></c><c r="K205" s="9" t="s"><v>19</v></c><c r="L205" s="9" t="s"><v>19</v></c></row><row r="206" spans="1:12" s="10" customFormat="1" ht="12"><c r="A206" s="20" t="str"><f t="shared" si="3"/><v>…</v></c><c r="B206" s="9" t="s"><v>19</v></c><c r="C206" s="9" t="s"><v>19</v></c><c r="D206" s="9" t="s"><v>19</v></c><c r="E206" s="9" t="s"><v>19</v></c><c r="F206" s="45" t="s"><v>19</v></c><c r="G206" s="9" t="s"><v>19</v></c><c r="H206" s="9" t="s"><v>244</v></c><c r="I206" s="9" t="s"><v>19</v></c><c r="J206" s="9" t="s"><v>19</v></c><c r="K206" s="9" t="s"><v>19</v></c><c r="L206" s="9" t="s"><v>19</v></c></row><row r="207" spans="1:12" s="10" customFormat="1" ht="12"><c r="A207" s="20" t="str"><f t="shared" si="3"/><v>…</v></c><c r="B207" s="9" t="s"><v>19</v></c><c r="C207" s="9" t="s"><v>19</v></c><c r="D207" s="9" t="s"><v>19</v></c><c r="E207" s="9" t="s"><v>19</v></c><c r="F207" s="45" t="s"><v>19</v></c><c r="G207" s="9" t="s"><v>19</v></c><c r="H207" s="9" t="s"><v>244</v></c><c r="I207" s="9" t="s"><v>19</v></c><c r="J207" s="9" t="s"><v>19</v></c><c r="K207" s="9" t="s"><v>19</v></c><c r="L207" s="9" t="s"><v>19</v></c></row><row r="208" spans="1:12" s="10" customFormat="1" ht="12"><c r="A208" s="20" t="str"><f t="shared" si="3"/><v>TOTAL</v></c><c r="B208" s="9" t="s"><v>85</v></c><c r="C208" s="9" t="s"><v>85</v></c><c r="D208" s="9"/><c r="E208" s="9"/><c r="F208" s="45" t="s"><v>386</v></c><c r="G208" s="9" t="s"><v>85</v></c><c r="H208" s="9" t="s"><v>85</v></c><c r="I208" s="9"/><c r="J208" s="9" t="s"><v>319</v></c><c r="K208" s="9"/><c r="L208" s="9"/></row><row r="209" spans="1:12" s="10" customFormat="1" ht="12"><c r="A209" s="20" t="str"><f t="shared" si="3"/><v>WEBSITE</v></c><c r="B209" s="9" t="s"><v>916</v></c><c r="C209" s="9" t="s"><v>916</v></c><c r="D209" s="9"/><c r="E209" s="9"/><c r="F209" s="45" t="s"><v>1017</v></c><c r="G209" s="9" t="s"><v>917</v></c><c r="H209" s="9" t="s"><v>918</v></c><c r="I209" s="9"/><c r="J209" s="9" t="s"><v>919</v></c><c r="K209" s="9"/><c r="L209" s="9"/></row><row r="210" spans="1:12" s="10" customFormat="1" ht="24"><c r="A210" s="20" t="str"><f t="shared" si="3"/><v>Direct link to the webpage dedicated to ISEAP (if any)</v></c><c r="B210" s="9" t="s"><v>124</v></c><c r="C210" s="9" t="s"><v>142</v></c><c r="D210" s="9"/><c r="E210" s="9"/><c r="F210" s="45" t="s"><v>387</v></c><c r="G210" s="9" t="s"><v>425</v></c><c r="H210" s="9" t="s"><v>256</v></c><c r="I210" s="9"/><c r="J210" s="9" t="s"><v>320</v></c><c r="K210" s="9"/><c r="L210" s="9"/></row><row r="211" spans="1:12" s="10" customFormat="1" ht="84"><c r="A211" s="20" t="str"><f t="shared" si="3"/><v>DISCLAIMER: The sole responsibility for the content of this document lies with the authors. It does not necessarily reflect the opinion of the European Communities. The European Commission is not responsible for any use that may be made of the information contained therein.</v></c><c r="B211" s="9" t="s"><v>894</v></c><c r="C211" s="9" t="s"><v>893</v></c><c r="D211" s="9"/><c r="E211" s="9"/><c r="F211" s="45" t="s"><v>388</v></c><c r="G211" s="9" t="s"><v>426</v></c><c r="H211" s="9" t="s"><v>257</v></c><c r="I211" s="9"/><c r="J211" s="9" t="s"><v>321</v></c><c r="K211" s="9"/><c r="L211" s="9"/></row><row r="212" spans="1:12" s="10" customFormat="1" ht="12"><c r="A212" s="20" t="str"><f t="shared" si="3"/><v/></c><c r="B212" s="9"/><c r="C212" s="9"/><c r="D212" s="9"/><c r="E212" s="9"/><c r="F212" s="9"/><c r="G212" s="9"/><c r="H212" s="9"/><c r="I212" s="9"/><c r="J212" s="9"/><c r="K212" s="9"/><c r="L212" s="9"/></row></sheetData><mergeCells count="2"><mergeCell ref="A1:L1"/><mergeCell ref="A2:B2"/></mergeCells><pageMargins left="0.70866141732283472" right="0.70866141732283472" top="0.74803149606299213" bottom="0.74803149606299213" header="0.31496062992125984" footer="0.31496062992125984"/><pageSetup paperSize="9" scale="26" fitToHeight="0" orientation="landscape" horizontalDpi="300" verticalDpi="0" r:ID_"rId1"/><drawing r:ID_"rId2"/></worksheet>
</file>

<file path=xl/worksheets/sheet3.xml><?xml version="1.0" encoding="UTF-8" standalone="yes"?>
<worksheet xmlns="http://schemas.openxmlformats.org/spreadsheetml/2006/main" xmlns:r="http://schemas.openxmlformats.org/officeDocument/2006/relationships"><sheetPr><pageSetUpPr fitToPage="1"/></sheetPr><dimension ref="A1:V11"/><sheetViews><sheetView showGridLines="0" showZeros="0" topLeftCell="E1" zoomScale="70" zoomScaleNormal="70" workbookViewID_"0"><selection activeCell="S10" sqref="S10"/></sheetView></sheetViews><sheetFormatPr defaultColWidth="11.42578125" defaultRowHeight="15"/><cols><col min="1" max="1" width="24.42578125" style="55" customWidth="1"/><col min="2" max="2" width="28.28515625" style="56" customWidth="1"/><col min="3" max="3" width="8.85546875" style="55" bestFit="1" customWidth="1"/><col min="4" max="4" width="8.28515625" style="55" bestFit="1" customWidth="1"/><col min="5" max="5" width="11" style="55" bestFit="1" customWidth="1"/><col min="6" max="6" width="7.5703125" style="55" customWidth="1"/><col min="7" max="7" width="13.5703125" style="55" bestFit="1" customWidth="1"/><col min="8" max="8" width="6.7109375" style="55" bestFit="1" customWidth="1"/><col min="9" max="9" width="2.5703125" style="55" hidden="1" customWidth="1"/><col min="10" max="10" width="7.85546875" style="55" bestFit="1" customWidth="1"/><col min="11" max="11" width="6.7109375" style="55" bestFit="1" customWidth="1"/><col min="12" max="12" width="7.28515625" style="55" bestFit="1" customWidth="1"/><col min="13" max="13" width="14" style="55" bestFit="1" customWidth="1"/><col min="14" max="14" width="8.28515625" style="55" bestFit="1" customWidth="1"/><col min="15" max="15" width="11" style="55" bestFit="1" customWidth="1"/><col min="16" max="17" width="14.42578125" style="55" customWidth="1"/><col min="18" max="18" width="2.5703125" style="55" hidden="1" customWidth="1"/><col min="19" max="19" width="14.140625" style="55" customWidth="1"/><col min="20" max="20" width="13.85546875" style="55" customWidth="1"/><col min="21" max="21" width="2" style="55" hidden="1" customWidth="1"/><col min="22" max="22" width="16.28515625" style="55" hidden="1" customWidth="1"/><col min="23" max="23" width="14.42578125" style="55" customWidth="1"/><col min="24" max="25" width="11.42578125" style="55"/><col min="26" max="26" width="12.7109375" style="55" customWidth="1"/><col min="27" max="16384" width="11.42578125" style="55"/></cols><sheetData><row r="1" spans="1:22" s="21" customFormat="1" ht="116.25" customHeight="1"><c r="A1" s="88"/><c r="B1" s="243" t="str"><f>Translation!$A$31</f><v>Island  Sustainable Energy Action Plan (ISEAP)</v></c><c r="C1" s="243"/><c r="D1" s="243"/><c r="E1" s="243"/><c r="F1" s="243"/><c r="G1" s="243"/><c r="H1" s="243"/><c r="I1" s="243"/><c r="J1" s="243"/><c r="K1" s="243"/><c r="L1" s="243"/><c r="M1" s="243"/><c r="N1" s="243"/><c r="O1" s="243"/><c r="P1" s="243"/><c r="Q1" s="243"/><c r="R1" s="243"/><c r="S1" s="243"/><c r="T1" s="243"/></row><row r="2" spans="1:22" s="21" customFormat="1" ht="28.5" customHeight="1"><c r="A2" s="252" t="s"><v>895</v></c><c r="B2" s="252"/><c r="C2" s="252"/><c r="D2" s="122"/><c r="E2" s="122"/><c r="F2" s="122"/><c r="G2" s="122"/><c r="H2" s="122"/><c r="I2" s="122"/><c r="J2" s="122"/><c r="K2" s="122"/><c r="L2" s="122"/><c r="M2" s="122"/><c r="N2" s="122"/><c r="O2" s="122"/><c r="P2" s="122"/><c r="Q2" s="122"/><c r="R2" s="122"/><c r="S2" s="122"/><c r="T2" s="122"/></row><row r="3" spans="1:22" ht="30.75" customHeight="1"/><row r="4" spans="1:22" s="174" customFormat="1" ht="36"><c r="A4" s="173" t="str"><f>Translation!A149</f><v>CO2 EMISSION FACTORS</v></c><c r="B4" s="173"/><c r="T4" s="175" t="str"><f>'Start here'!G8</f><v>[t CO2/MWh]</v></c></row><row r="5" spans="1:22" ht="15" customHeight="1"><c r="A5" s="246"/><c r="B5" s="246"/><c r="C5" s="251" t="str"><f>Translation!A98</f><v>Fossil fuels</v></c><c r="D5" s="251"/><c r="E5" s="251"/><c r="F5" s="251"/><c r="G5" s="251"/><c r="H5" s="251"/><c r="I5" s="251"/><c r="J5" s="251" t="str"><f>Translation!A107</f><v>Renewable energy sources</v></c><c r="K5" s="251"/><c r="L5" s="251"/><c r="M5" s="251"/><c r="N5" s="251"/><c r="O5" s="251"/><c r="P5" s="251"/><c r="Q5" s="251"/><c r="R5" s="251"/><c r="S5" s="246" t="str"><f>Translation!A123</f><v>Electricity</v></c><c r="T5" s="246"/><c r="U5" s="176"/><c r="V5" s="249" t="s"><v>567</v></c></row><row r="6" spans="1:22" ht="49.5" customHeight="1"><c r="A6" s="246"/><c r="B6" s="246"/><c r="C6" s="113" t="str"><f>Translation!A99</f><v>Fueloil</v></c><c r="D6" s="113" t="str"><f>Translation!A100</f><v>Diesel</v></c><c r="E6" s="113" t="str"><f>Translation!A101</f><v>Gasoline</v></c><c r="F6" s="113" t="str"><f>Translation!A102</f><v>LPG</v></c><c r="G6" s="113" t="str"><f>Translation!A103</f><v>Natural gas</v></c><c r="H6" s="113" t="str"><f>Translation!A104</f><v>Coal</v></c><c r="I6" s="177" t="s"><v>567</v></c><c r="J6" s="113" t="str"><f>Translation!A108</f><v>Hydro</v></c><c r="K6" s="113" t="str"><f>Translation!A109</f><v>Wind</v></c><c r="L6" s="113" t="str"><f>Translation!A110</f><v>Solar</v></c><c r="M6" s="113" t="str"><f>Translation!A111</f><v>Geothermal</v></c><c r="N6" s="113" t="str"><f>Translation!A112</f><v>Ocean</v></c><c r="O6" s="113" t="str"><f>Translation!A113</f><v>Biomass</v></c><c r="P6" s="113" t="str"><f>Translation!A114</f><v>Urban waste</v></c><c r="Q6" s="113" t="str"><f>Translation!A115</f><v>Energy recovery</v></c><c r="R6" s="113" t="s"><v>567</v></c><c r="S6" s="113" t="str"><f>Translation!A144</f><v>Imported electricity (cable)</v></c><c r="T6" s="113" t="str"><f>Translation!A145</f><v>Exported electricity (cable)</v></c><c r="U6" s="178" t="s"><v>567</v></c><c r="V6" s="250"/></row><row r="7" spans="1:22" s="174" customFormat="1" ht="20.25" customHeight="1"><c r="A7" s="247" t="str"><f>'Start here'!F7</f><v>IPCC emission factors</v></c><c r="B7" s="248"/><c r="C7" s="206"><f t="shared" ref="C7:H7" si="0">IF($A7=$A9,C9,C10)</f><v>0.27900000000000003</v></c><c r="D7" s="206"><f t="shared" si="0"/><v>0.26700000000000002</v></c><c r="E7" s="206"><f t="shared" si="0"/><v>0.249</v></c><c r="F7" s="206"><f t="shared" si="0"/><v>0.24</v></c><c r="G7" s="206"><f t="shared" si="0"/><v>0.20200000000000001</v></c><c r="H7" s="206"><f t="shared" si="0"/><v>0.35399999999999998</v></c><c r="I7" s="207" t="s"><v>567</v></c><c r="J7" s="206"><f t="shared" ref="J7:Q7" si="1">IF($A7=$A9,J9,J10)</f><v>0</v></c><c r="K7" s="206"><f t="shared" si="1"/><v>0</v></c><c r="L7" s="206"><f t="shared" si="1"/><v>0</v></c><c r="M7" s="206"><f t="shared" si="1"/><v>0</v></c><c r="N7" s="206"><f t="shared" si="1"/><v>0</v></c><c r="O7" s="206"><f t="shared" si="1"/><v>0</v></c><c r="P7" s="206"><f t="shared" si="1"/><v>0.33300000000000002</v></c><c r="Q7" s="206"><f t="shared" si="1"/><v>0</v></c><c r="R7" s="208" t="s"><v>567</v></c><c r="S7" s="209"><f>IF($A7=$A9,S9,S10)</f><v>0.874</v></c><c r="T7" s="209"><f>IF($A7=$A9,T9,T10)</f><v>-0.874</v></c><c r="U7" s="180" t="s"><v>567</v></c><c r="V7" s="179" t="s"><v>567</v></c></row><row r="8" spans="1:22" s="59" customFormat="1" ht="30" customHeight="1"><c r="A8" s="54"/><c r="B8" s="54"/></row><row r="9" spans="1:22" s="59" customFormat="1"><c r="A9" s="244" t="str"><f>Translation!A14</f><v>IPCC emission factors</v></c><c r="B9" s="245"/><c r="C9" s="51"><v>0.27900000000000003</v></c><c r="D9" s="51"><v>0.26700000000000002</v></c><c r="E9" s="51"><v>0.249</v></c><c r="F9" s="53"><v>0.24</v></c><c r="G9" s="53"><v>0.20200000000000001</v></c><c r="H9" s="53"><v>0.35399999999999998</v></c><c r="I9" s="182" t="s"><v>567</v></c><c r="J9" s="53"><v>0</v></c><c r="K9" s="53"><v>0</v></c><c r="L9" s="53"><v>0</v></c><c r="M9" s="53"><v>0</v></c><c r="N9" s="53"><v>0</v></c><c r="O9" s="53"><v>0</v></c><c r="P9" s="53"><v>0.33300000000000002</v></c><c r="Q9" s="53"><v>0</v></c><c r="R9" s="183" t="s"><v>567</v></c><c r="S9" s="52"><v>0.874</v></c><c r="T9" s="52"><f>-S9</f><v>-0.874</v></c><c r="U9" s="181" t="s"><v>567</v></c><c r="V9" s="179" t="s"><v>567</v></c></row><row r="10" spans="1:22" s="59" customFormat="1"><c r="A10" s="244" t="str"><f>Translation!A15</f><v>Life Cicle Analysis (LCA) emission factors</v></c><c r="B10" s="245"/><c r="C10" s="51"/><c r="D10" s="51"/><c r="E10" s="51"/><c r="F10" s="51"/><c r="G10" s="51"/><c r="H10" s="51"/><c r="I10" s="184" t="s"><v>567</v></c><c r="J10" s="51"/><c r="K10" s="51"/><c r="L10" s="51"/><c r="M10" s="51"/><c r="N10" s="51"/><c r="O10" s="51"/><c r="P10" s="51"/><c r="Q10" s="51"/><c r="R10" s="185" t="s"><v>567</v></c><c r="S10" s="51"/><c r="T10" s="51"/><c r="U10" s="181" t="s"><v>567</v></c><c r="V10" s="179" t="s"><v>567</v></c></row><row r="11" spans="1:22" s="59" customFormat="1"/></sheetData><mergeCells count="10"><mergeCell ref="B1:T1"/><mergeCell ref="A2:C2"/><mergeCell ref="A10:B10"/><mergeCell ref="A9:B9"/><mergeCell ref="A5:B6"/><mergeCell ref="A7:B7"/><mergeCell ref="V5:V6"/><mergeCell ref="C5:I5"/><mergeCell ref="J5:R5"/><mergeCell ref="S5:T5"/></mergeCells><printOptions horizontalCentered="1"/><pageMargins left="0.70866141732283472" right="0.70866141732283472" top="0.74803149606299213" bottom="0.74803149606299213" header="0.31496062992125984" footer="0.31496062992125984"/><pageSetup paperSize="9" scale="60" orientation="landscape" horizontalDpi="300" verticalDpi="200" r:ID_"rId1"/><drawing r:ID_"rId2"/><legacyDrawing r:ID_"rId3"/></worksheet>
</file>

<file path=xl/worksheets/sheet4.xml><?xml version="1.0" encoding="UTF-8" standalone="yes"?>
<worksheet xmlns="http://schemas.openxmlformats.org/spreadsheetml/2006/main" xmlns:r="http://schemas.openxmlformats.org/officeDocument/2006/relationships"><sheetPr><tabColor rgb="FF00B050"/><pageSetUpPr fitToPage="1"/></sheetPr><dimension ref="A1:R26"/><sheetViews><sheetView showGridLines="0" showZeros="0" topLeftCell="A7" zoomScale="55" zoomScaleNormal="55" workbookViewID_"0"><selection activeCell="D14" sqref="D14:R14"/></sheetView></sheetViews><sheetFormatPr defaultColWidth="11.42578125" defaultRowHeight="12.75"/><cols><col min="1" max="1" width="6.7109375" style="126" customWidth="1"/><col min="2" max="2" width="56.140625" style="126" customWidth="1"/><col min="3" max="3" width="13" style="126" customWidth="1"/><col min="4" max="4" width="18.5703125" style="126" customWidth="1"/><col min="5" max="5" width="12.42578125" style="126" customWidth="1"/><col min="6" max="6" width="7.7109375" style="126" customWidth="1"/><col min="7" max="7" width="12.42578125" style="126" customWidth="1"/><col min="8" max="8" width="10.140625" style="126" customWidth="1"/><col min="9" max="9" width="9.5703125" style="126" customWidth="1"/><col min="10" max="10" width="13.42578125" style="126" customWidth="1"/><col min="11" max="11" width="8.5703125" style="126" customWidth="1"/><col min="12" max="12" width="13.42578125" style="126" customWidth="1"/><col min="13" max="13" width="9.7109375" style="126" customWidth="1"/><col min="14" max="14" width="11.28515625" style="126" customWidth="1"/><col min="15" max="15" width="10.42578125" style="126" customWidth="1"/><col min="16" max="16" width="11.42578125" style="126"/><col min="17" max="18" width="12.5703125" style="126" customWidth="1"/><col min="19" max="256" width="11.42578125" style="126"/><col min="257" max="257" width="3.28515625" style="126" customWidth="1"/><col min="258" max="258" width="56.140625" style="126" customWidth="1"/><col min="259" max="259" width="13" style="126" customWidth="1"/><col min="260" max="260" width="12.7109375" style="126" customWidth="1"/><col min="261" max="261" width="11.5703125" style="126" customWidth="1"/><col min="262" max="262" width="11.140625" style="126" customWidth="1"/><col min="263" max="263" width="11.28515625" style="126" customWidth="1"/><col min="264" max="264" width="10.140625" style="126" customWidth="1"/><col min="265" max="265" width="9.5703125" style="126" customWidth="1"/><col min="266" max="266" width="10.7109375" style="126" customWidth="1"/><col min="267" max="267" width="8.5703125" style="126" customWidth="1"/><col min="268" max="268" width="12.42578125" style="126" customWidth="1"/><col min="269" max="269" width="9.7109375" style="126" customWidth="1"/><col min="270" max="270" width="11.28515625" style="126" customWidth="1"/><col min="271" max="271" width="10.42578125" style="126" customWidth="1"/><col min="272" max="272" width="11.42578125" style="126"/><col min="273" max="274" width="12.5703125" style="126" customWidth="1"/><col min="275" max="512" width="11.42578125" style="126"/><col min="513" max="513" width="3.28515625" style="126" customWidth="1"/><col min="514" max="514" width="56.140625" style="126" customWidth="1"/><col min="515" max="515" width="13" style="126" customWidth="1"/><col min="516" max="516" width="12.7109375" style="126" customWidth="1"/><col min="517" max="517" width="11.5703125" style="126" customWidth="1"/><col min="518" max="518" width="11.140625" style="126" customWidth="1"/><col min="519" max="519" width="11.28515625" style="126" customWidth="1"/><col min="520" max="520" width="10.140625" style="126" customWidth="1"/><col min="521" max="521" width="9.5703125" style="126" customWidth="1"/><col min="522" max="522" width="10.7109375" style="126" customWidth="1"/><col min="523" max="523" width="8.5703125" style="126" customWidth="1"/><col min="524" max="524" width="12.42578125" style="126" customWidth="1"/><col min="525" max="525" width="9.7109375" style="126" customWidth="1"/><col min="526" max="526" width="11.28515625" style="126" customWidth="1"/><col min="527" max="527" width="10.42578125" style="126" customWidth="1"/><col min="528" max="528" width="11.42578125" style="126"/><col min="529" max="530" width="12.5703125" style="126" customWidth="1"/><col min="531" max="768" width="11.42578125" style="126"/><col min="769" max="769" width="3.28515625" style="126" customWidth="1"/><col min="770" max="770" width="56.140625" style="126" customWidth="1"/><col min="771" max="771" width="13" style="126" customWidth="1"/><col min="772" max="772" width="12.7109375" style="126" customWidth="1"/><col min="773" max="773" width="11.5703125" style="126" customWidth="1"/><col min="774" max="774" width="11.140625" style="126" customWidth="1"/><col min="775" max="775" width="11.28515625" style="126" customWidth="1"/><col min="776" max="776" width="10.140625" style="126" customWidth="1"/><col min="777" max="777" width="9.5703125" style="126" customWidth="1"/><col min="778" max="778" width="10.7109375" style="126" customWidth="1"/><col min="779" max="779" width="8.5703125" style="126" customWidth="1"/><col min="780" max="780" width="12.42578125" style="126" customWidth="1"/><col min="781" max="781" width="9.7109375" style="126" customWidth="1"/><col min="782" max="782" width="11.28515625" style="126" customWidth="1"/><col min="783" max="783" width="10.42578125" style="126" customWidth="1"/><col min="784" max="784" width="11.42578125" style="126"/><col min="785" max="786" width="12.5703125" style="126" customWidth="1"/><col min="787" max="1024" width="11.42578125" style="126"/><col min="1025" max="1025" width="3.28515625" style="126" customWidth="1"/><col min="1026" max="1026" width="56.140625" style="126" customWidth="1"/><col min="1027" max="1027" width="13" style="126" customWidth="1"/><col min="1028" max="1028" width="12.7109375" style="126" customWidth="1"/><col min="1029" max="1029" width="11.5703125" style="126" customWidth="1"/><col min="1030" max="1030" width="11.140625" style="126" customWidth="1"/><col min="1031" max="1031" width="11.28515625" style="126" customWidth="1"/><col min="1032" max="1032" width="10.140625" style="126" customWidth="1"/><col min="1033" max="1033" width="9.5703125" style="126" customWidth="1"/><col min="1034" max="1034" width="10.7109375" style="126" customWidth="1"/><col min="1035" max="1035" width="8.5703125" style="126" customWidth="1"/><col min="1036" max="1036" width="12.42578125" style="126" customWidth="1"/><col min="1037" max="1037" width="9.7109375" style="126" customWidth="1"/><col min="1038" max="1038" width="11.28515625" style="126" customWidth="1"/><col min="1039" max="1039" width="10.42578125" style="126" customWidth="1"/><col min="1040" max="1040" width="11.42578125" style="126"/><col min="1041" max="1042" width="12.5703125" style="126" customWidth="1"/><col min="1043" max="1280" width="11.42578125" style="126"/><col min="1281" max="1281" width="3.28515625" style="126" customWidth="1"/><col min="1282" max="1282" width="56.140625" style="126" customWidth="1"/><col min="1283" max="1283" width="13" style="126" customWidth="1"/><col min="1284" max="1284" width="12.7109375" style="126" customWidth="1"/><col min="1285" max="1285" width="11.5703125" style="126" customWidth="1"/><col min="1286" max="1286" width="11.140625" style="126" customWidth="1"/><col min="1287" max="1287" width="11.28515625" style="126" customWidth="1"/><col min="1288" max="1288" width="10.140625" style="126" customWidth="1"/><col min="1289" max="1289" width="9.5703125" style="126" customWidth="1"/><col min="1290" max="1290" width="10.7109375" style="126" customWidth="1"/><col min="1291" max="1291" width="8.5703125" style="126" customWidth="1"/><col min="1292" max="1292" width="12.42578125" style="126" customWidth="1"/><col min="1293" max="1293" width="9.7109375" style="126" customWidth="1"/><col min="1294" max="1294" width="11.28515625" style="126" customWidth="1"/><col min="1295" max="1295" width="10.42578125" style="126" customWidth="1"/><col min="1296" max="1296" width="11.42578125" style="126"/><col min="1297" max="1298" width="12.5703125" style="126" customWidth="1"/><col min="1299" max="1536" width="11.42578125" style="126"/><col min="1537" max="1537" width="3.28515625" style="126" customWidth="1"/><col min="1538" max="1538" width="56.140625" style="126" customWidth="1"/><col min="1539" max="1539" width="13" style="126" customWidth="1"/><col min="1540" max="1540" width="12.7109375" style="126" customWidth="1"/><col min="1541" max="1541" width="11.5703125" style="126" customWidth="1"/><col min="1542" max="1542" width="11.140625" style="126" customWidth="1"/><col min="1543" max="1543" width="11.28515625" style="126" customWidth="1"/><col min="1544" max="1544" width="10.140625" style="126" customWidth="1"/><col min="1545" max="1545" width="9.5703125" style="126" customWidth="1"/><col min="1546" max="1546" width="10.7109375" style="126" customWidth="1"/><col min="1547" max="1547" width="8.5703125" style="126" customWidth="1"/><col min="1548" max="1548" width="12.42578125" style="126" customWidth="1"/><col min="1549" max="1549" width="9.7109375" style="126" customWidth="1"/><col min="1550" max="1550" width="11.28515625" style="126" customWidth="1"/><col min="1551" max="1551" width="10.42578125" style="126" customWidth="1"/><col min="1552" max="1552" width="11.42578125" style="126"/><col min="1553" max="1554" width="12.5703125" style="126" customWidth="1"/><col min="1555" max="1792" width="11.42578125" style="126"/><col min="1793" max="1793" width="3.28515625" style="126" customWidth="1"/><col min="1794" max="1794" width="56.140625" style="126" customWidth="1"/><col min="1795" max="1795" width="13" style="126" customWidth="1"/><col min="1796" max="1796" width="12.7109375" style="126" customWidth="1"/><col min="1797" max="1797" width="11.5703125" style="126" customWidth="1"/><col min="1798" max="1798" width="11.140625" style="126" customWidth="1"/><col min="1799" max="1799" width="11.28515625" style="126" customWidth="1"/><col min="1800" max="1800" width="10.140625" style="126" customWidth="1"/><col min="1801" max="1801" width="9.5703125" style="126" customWidth="1"/><col min="1802" max="1802" width="10.7109375" style="126" customWidth="1"/><col min="1803" max="1803" width="8.5703125" style="126" customWidth="1"/><col min="1804" max="1804" width="12.42578125" style="126" customWidth="1"/><col min="1805" max="1805" width="9.7109375" style="126" customWidth="1"/><col min="1806" max="1806" width="11.28515625" style="126" customWidth="1"/><col min="1807" max="1807" width="10.42578125" style="126" customWidth="1"/><col min="1808" max="1808" width="11.42578125" style="126"/><col min="1809" max="1810" width="12.5703125" style="126" customWidth="1"/><col min="1811" max="2048" width="11.42578125" style="126"/><col min="2049" max="2049" width="3.28515625" style="126" customWidth="1"/><col min="2050" max="2050" width="56.140625" style="126" customWidth="1"/><col min="2051" max="2051" width="13" style="126" customWidth="1"/><col min="2052" max="2052" width="12.7109375" style="126" customWidth="1"/><col min="2053" max="2053" width="11.5703125" style="126" customWidth="1"/><col min="2054" max="2054" width="11.140625" style="126" customWidth="1"/><col min="2055" max="2055" width="11.28515625" style="126" customWidth="1"/><col min="2056" max="2056" width="10.140625" style="126" customWidth="1"/><col min="2057" max="2057" width="9.5703125" style="126" customWidth="1"/><col min="2058" max="2058" width="10.7109375" style="126" customWidth="1"/><col min="2059" max="2059" width="8.5703125" style="126" customWidth="1"/><col min="2060" max="2060" width="12.42578125" style="126" customWidth="1"/><col min="2061" max="2061" width="9.7109375" style="126" customWidth="1"/><col min="2062" max="2062" width="11.28515625" style="126" customWidth="1"/><col min="2063" max="2063" width="10.42578125" style="126" customWidth="1"/><col min="2064" max="2064" width="11.42578125" style="126"/><col min="2065" max="2066" width="12.5703125" style="126" customWidth="1"/><col min="2067" max="2304" width="11.42578125" style="126"/><col min="2305" max="2305" width="3.28515625" style="126" customWidth="1"/><col min="2306" max="2306" width="56.140625" style="126" customWidth="1"/><col min="2307" max="2307" width="13" style="126" customWidth="1"/><col min="2308" max="2308" width="12.7109375" style="126" customWidth="1"/><col min="2309" max="2309" width="11.5703125" style="126" customWidth="1"/><col min="2310" max="2310" width="11.140625" style="126" customWidth="1"/><col min="2311" max="2311" width="11.28515625" style="126" customWidth="1"/><col min="2312" max="2312" width="10.140625" style="126" customWidth="1"/><col min="2313" max="2313" width="9.5703125" style="126" customWidth="1"/><col min="2314" max="2314" width="10.7109375" style="126" customWidth="1"/><col min="2315" max="2315" width="8.5703125" style="126" customWidth="1"/><col min="2316" max="2316" width="12.42578125" style="126" customWidth="1"/><col min="2317" max="2317" width="9.7109375" style="126" customWidth="1"/><col min="2318" max="2318" width="11.28515625" style="126" customWidth="1"/><col min="2319" max="2319" width="10.42578125" style="126" customWidth="1"/><col min="2320" max="2320" width="11.42578125" style="126"/><col min="2321" max="2322" width="12.5703125" style="126" customWidth="1"/><col min="2323" max="2560" width="11.42578125" style="126"/><col min="2561" max="2561" width="3.28515625" style="126" customWidth="1"/><col min="2562" max="2562" width="56.140625" style="126" customWidth="1"/><col min="2563" max="2563" width="13" style="126" customWidth="1"/><col min="2564" max="2564" width="12.7109375" style="126" customWidth="1"/><col min="2565" max="2565" width="11.5703125" style="126" customWidth="1"/><col min="2566" max="2566" width="11.140625" style="126" customWidth="1"/><col min="2567" max="2567" width="11.28515625" style="126" customWidth="1"/><col min="2568" max="2568" width="10.140625" style="126" customWidth="1"/><col min="2569" max="2569" width="9.5703125" style="126" customWidth="1"/><col min="2570" max="2570" width="10.7109375" style="126" customWidth="1"/><col min="2571" max="2571" width="8.5703125" style="126" customWidth="1"/><col min="2572" max="2572" width="12.42578125" style="126" customWidth="1"/><col min="2573" max="2573" width="9.7109375" style="126" customWidth="1"/><col min="2574" max="2574" width="11.28515625" style="126" customWidth="1"/><col min="2575" max="2575" width="10.42578125" style="126" customWidth="1"/><col min="2576" max="2576" width="11.42578125" style="126"/><col min="2577" max="2578" width="12.5703125" style="126" customWidth="1"/><col min="2579" max="2816" width="11.42578125" style="126"/><col min="2817" max="2817" width="3.28515625" style="126" customWidth="1"/><col min="2818" max="2818" width="56.140625" style="126" customWidth="1"/><col min="2819" max="2819" width="13" style="126" customWidth="1"/><col min="2820" max="2820" width="12.7109375" style="126" customWidth="1"/><col min="2821" max="2821" width="11.5703125" style="126" customWidth="1"/><col min="2822" max="2822" width="11.140625" style="126" customWidth="1"/><col min="2823" max="2823" width="11.28515625" style="126" customWidth="1"/><col min="2824" max="2824" width="10.140625" style="126" customWidth="1"/><col min="2825" max="2825" width="9.5703125" style="126" customWidth="1"/><col min="2826" max="2826" width="10.7109375" style="126" customWidth="1"/><col min="2827" max="2827" width="8.5703125" style="126" customWidth="1"/><col min="2828" max="2828" width="12.42578125" style="126" customWidth="1"/><col min="2829" max="2829" width="9.7109375" style="126" customWidth="1"/><col min="2830" max="2830" width="11.28515625" style="126" customWidth="1"/><col min="2831" max="2831" width="10.42578125" style="126" customWidth="1"/><col min="2832" max="2832" width="11.42578125" style="126"/><col min="2833" max="2834" width="12.5703125" style="126" customWidth="1"/><col min="2835" max="3072" width="11.42578125" style="126"/><col min="3073" max="3073" width="3.28515625" style="126" customWidth="1"/><col min="3074" max="3074" width="56.140625" style="126" customWidth="1"/><col min="3075" max="3075" width="13" style="126" customWidth="1"/><col min="3076" max="3076" width="12.7109375" style="126" customWidth="1"/><col min="3077" max="3077" width="11.5703125" style="126" customWidth="1"/><col min="3078" max="3078" width="11.140625" style="126" customWidth="1"/><col min="3079" max="3079" width="11.28515625" style="126" customWidth="1"/><col min="3080" max="3080" width="10.140625" style="126" customWidth="1"/><col min="3081" max="3081" width="9.5703125" style="126" customWidth="1"/><col min="3082" max="3082" width="10.7109375" style="126" customWidth="1"/><col min="3083" max="3083" width="8.5703125" style="126" customWidth="1"/><col min="3084" max="3084" width="12.42578125" style="126" customWidth="1"/><col min="3085" max="3085" width="9.7109375" style="126" customWidth="1"/><col min="3086" max="3086" width="11.28515625" style="126" customWidth="1"/><col min="3087" max="3087" width="10.42578125" style="126" customWidth="1"/><col min="3088" max="3088" width="11.42578125" style="126"/><col min="3089" max="3090" width="12.5703125" style="126" customWidth="1"/><col min="3091" max="3328" width="11.42578125" style="126"/><col min="3329" max="3329" width="3.28515625" style="126" customWidth="1"/><col min="3330" max="3330" width="56.140625" style="126" customWidth="1"/><col min="3331" max="3331" width="13" style="126" customWidth="1"/><col min="3332" max="3332" width="12.7109375" style="126" customWidth="1"/><col min="3333" max="3333" width="11.5703125" style="126" customWidth="1"/><col min="3334" max="3334" width="11.140625" style="126" customWidth="1"/><col min="3335" max="3335" width="11.28515625" style="126" customWidth="1"/><col min="3336" max="3336" width="10.140625" style="126" customWidth="1"/><col min="3337" max="3337" width="9.5703125" style="126" customWidth="1"/><col min="3338" max="3338" width="10.7109375" style="126" customWidth="1"/><col min="3339" max="3339" width="8.5703125" style="126" customWidth="1"/><col min="3340" max="3340" width="12.42578125" style="126" customWidth="1"/><col min="3341" max="3341" width="9.7109375" style="126" customWidth="1"/><col min="3342" max="3342" width="11.28515625" style="126" customWidth="1"/><col min="3343" max="3343" width="10.42578125" style="126" customWidth="1"/><col min="3344" max="3344" width="11.42578125" style="126"/><col min="3345" max="3346" width="12.5703125" style="126" customWidth="1"/><col min="3347" max="3584" width="11.42578125" style="126"/><col min="3585" max="3585" width="3.28515625" style="126" customWidth="1"/><col min="3586" max="3586" width="56.140625" style="126" customWidth="1"/><col min="3587" max="3587" width="13" style="126" customWidth="1"/><col min="3588" max="3588" width="12.7109375" style="126" customWidth="1"/><col min="3589" max="3589" width="11.5703125" style="126" customWidth="1"/><col min="3590" max="3590" width="11.140625" style="126" customWidth="1"/><col min="3591" max="3591" width="11.28515625" style="126" customWidth="1"/><col min="3592" max="3592" width="10.140625" style="126" customWidth="1"/><col min="3593" max="3593" width="9.5703125" style="126" customWidth="1"/><col min="3594" max="3594" width="10.7109375" style="126" customWidth="1"/><col min="3595" max="3595" width="8.5703125" style="126" customWidth="1"/><col min="3596" max="3596" width="12.42578125" style="126" customWidth="1"/><col min="3597" max="3597" width="9.7109375" style="126" customWidth="1"/><col min="3598" max="3598" width="11.28515625" style="126" customWidth="1"/><col min="3599" max="3599" width="10.42578125" style="126" customWidth="1"/><col min="3600" max="3600" width="11.42578125" style="126"/><col min="3601" max="3602" width="12.5703125" style="126" customWidth="1"/><col min="3603" max="3840" width="11.42578125" style="126"/><col min="3841" max="3841" width="3.28515625" style="126" customWidth="1"/><col min="3842" max="3842" width="56.140625" style="126" customWidth="1"/><col min="3843" max="3843" width="13" style="126" customWidth="1"/><col min="3844" max="3844" width="12.7109375" style="126" customWidth="1"/><col min="3845" max="3845" width="11.5703125" style="126" customWidth="1"/><col min="3846" max="3846" width="11.140625" style="126" customWidth="1"/><col min="3847" max="3847" width="11.28515625" style="126" customWidth="1"/><col min="3848" max="3848" width="10.140625" style="126" customWidth="1"/><col min="3849" max="3849" width="9.5703125" style="126" customWidth="1"/><col min="3850" max="3850" width="10.7109375" style="126" customWidth="1"/><col min="3851" max="3851" width="8.5703125" style="126" customWidth="1"/><col min="3852" max="3852" width="12.42578125" style="126" customWidth="1"/><col min="3853" max="3853" width="9.7109375" style="126" customWidth="1"/><col min="3854" max="3854" width="11.28515625" style="126" customWidth="1"/><col min="3855" max="3855" width="10.42578125" style="126" customWidth="1"/><col min="3856" max="3856" width="11.42578125" style="126"/><col min="3857" max="3858" width="12.5703125" style="126" customWidth="1"/><col min="3859" max="4096" width="11.42578125" style="126"/><col min="4097" max="4097" width="3.28515625" style="126" customWidth="1"/><col min="4098" max="4098" width="56.140625" style="126" customWidth="1"/><col min="4099" max="4099" width="13" style="126" customWidth="1"/><col min="4100" max="4100" width="12.7109375" style="126" customWidth="1"/><col min="4101" max="4101" width="11.5703125" style="126" customWidth="1"/><col min="4102" max="4102" width="11.140625" style="126" customWidth="1"/><col min="4103" max="4103" width="11.28515625" style="126" customWidth="1"/><col min="4104" max="4104" width="10.140625" style="126" customWidth="1"/><col min="4105" max="4105" width="9.5703125" style="126" customWidth="1"/><col min="4106" max="4106" width="10.7109375" style="126" customWidth="1"/><col min="4107" max="4107" width="8.5703125" style="126" customWidth="1"/><col min="4108" max="4108" width="12.42578125" style="126" customWidth="1"/><col min="4109" max="4109" width="9.7109375" style="126" customWidth="1"/><col min="4110" max="4110" width="11.28515625" style="126" customWidth="1"/><col min="4111" max="4111" width="10.42578125" style="126" customWidth="1"/><col min="4112" max="4112" width="11.42578125" style="126"/><col min="4113" max="4114" width="12.5703125" style="126" customWidth="1"/><col min="4115" max="4352" width="11.42578125" style="126"/><col min="4353" max="4353" width="3.28515625" style="126" customWidth="1"/><col min="4354" max="4354" width="56.140625" style="126" customWidth="1"/><col min="4355" max="4355" width="13" style="126" customWidth="1"/><col min="4356" max="4356" width="12.7109375" style="126" customWidth="1"/><col min="4357" max="4357" width="11.5703125" style="126" customWidth="1"/><col min="4358" max="4358" width="11.140625" style="126" customWidth="1"/><col min="4359" max="4359" width="11.28515625" style="126" customWidth="1"/><col min="4360" max="4360" width="10.140625" style="126" customWidth="1"/><col min="4361" max="4361" width="9.5703125" style="126" customWidth="1"/><col min="4362" max="4362" width="10.7109375" style="126" customWidth="1"/><col min="4363" max="4363" width="8.5703125" style="126" customWidth="1"/><col min="4364" max="4364" width="12.42578125" style="126" customWidth="1"/><col min="4365" max="4365" width="9.7109375" style="126" customWidth="1"/><col min="4366" max="4366" width="11.28515625" style="126" customWidth="1"/><col min="4367" max="4367" width="10.42578125" style="126" customWidth="1"/><col min="4368" max="4368" width="11.42578125" style="126"/><col min="4369" max="4370" width="12.5703125" style="126" customWidth="1"/><col min="4371" max="4608" width="11.42578125" style="126"/><col min="4609" max="4609" width="3.28515625" style="126" customWidth="1"/><col min="4610" max="4610" width="56.140625" style="126" customWidth="1"/><col min="4611" max="4611" width="13" style="126" customWidth="1"/><col min="4612" max="4612" width="12.7109375" style="126" customWidth="1"/><col min="4613" max="4613" width="11.5703125" style="126" customWidth="1"/><col min="4614" max="4614" width="11.140625" style="126" customWidth="1"/><col min="4615" max="4615" width="11.28515625" style="126" customWidth="1"/><col min="4616" max="4616" width="10.140625" style="126" customWidth="1"/><col min="4617" max="4617" width="9.5703125" style="126" customWidth="1"/><col min="4618" max="4618" width="10.7109375" style="126" customWidth="1"/><col min="4619" max="4619" width="8.5703125" style="126" customWidth="1"/><col min="4620" max="4620" width="12.42578125" style="126" customWidth="1"/><col min="4621" max="4621" width="9.7109375" style="126" customWidth="1"/><col min="4622" max="4622" width="11.28515625" style="126" customWidth="1"/><col min="4623" max="4623" width="10.42578125" style="126" customWidth="1"/><col min="4624" max="4624" width="11.42578125" style="126"/><col min="4625" max="4626" width="12.5703125" style="126" customWidth="1"/><col min="4627" max="4864" width="11.42578125" style="126"/><col min="4865" max="4865" width="3.28515625" style="126" customWidth="1"/><col min="4866" max="4866" width="56.140625" style="126" customWidth="1"/><col min="4867" max="4867" width="13" style="126" customWidth="1"/><col min="4868" max="4868" width="12.7109375" style="126" customWidth="1"/><col min="4869" max="4869" width="11.5703125" style="126" customWidth="1"/><col min="4870" max="4870" width="11.140625" style="126" customWidth="1"/><col min="4871" max="4871" width="11.28515625" style="126" customWidth="1"/><col min="4872" max="4872" width="10.140625" style="126" customWidth="1"/><col min="4873" max="4873" width="9.5703125" style="126" customWidth="1"/><col min="4874" max="4874" width="10.7109375" style="126" customWidth="1"/><col min="4875" max="4875" width="8.5703125" style="126" customWidth="1"/><col min="4876" max="4876" width="12.42578125" style="126" customWidth="1"/><col min="4877" max="4877" width="9.7109375" style="126" customWidth="1"/><col min="4878" max="4878" width="11.28515625" style="126" customWidth="1"/><col min="4879" max="4879" width="10.42578125" style="126" customWidth="1"/><col min="4880" max="4880" width="11.42578125" style="126"/><col min="4881" max="4882" width="12.5703125" style="126" customWidth="1"/><col min="4883" max="5120" width="11.42578125" style="126"/><col min="5121" max="5121" width="3.28515625" style="126" customWidth="1"/><col min="5122" max="5122" width="56.140625" style="126" customWidth="1"/><col min="5123" max="5123" width="13" style="126" customWidth="1"/><col min="5124" max="5124" width="12.7109375" style="126" customWidth="1"/><col min="5125" max="5125" width="11.5703125" style="126" customWidth="1"/><col min="5126" max="5126" width="11.140625" style="126" customWidth="1"/><col min="5127" max="5127" width="11.28515625" style="126" customWidth="1"/><col min="5128" max="5128" width="10.140625" style="126" customWidth="1"/><col min="5129" max="5129" width="9.5703125" style="126" customWidth="1"/><col min="5130" max="5130" width="10.7109375" style="126" customWidth="1"/><col min="5131" max="5131" width="8.5703125" style="126" customWidth="1"/><col min="5132" max="5132" width="12.42578125" style="126" customWidth="1"/><col min="5133" max="5133" width="9.7109375" style="126" customWidth="1"/><col min="5134" max="5134" width="11.28515625" style="126" customWidth="1"/><col min="5135" max="5135" width="10.42578125" style="126" customWidth="1"/><col min="5136" max="5136" width="11.42578125" style="126"/><col min="5137" max="5138" width="12.5703125" style="126" customWidth="1"/><col min="5139" max="5376" width="11.42578125" style="126"/><col min="5377" max="5377" width="3.28515625" style="126" customWidth="1"/><col min="5378" max="5378" width="56.140625" style="126" customWidth="1"/><col min="5379" max="5379" width="13" style="126" customWidth="1"/><col min="5380" max="5380" width="12.7109375" style="126" customWidth="1"/><col min="5381" max="5381" width="11.5703125" style="126" customWidth="1"/><col min="5382" max="5382" width="11.140625" style="126" customWidth="1"/><col min="5383" max="5383" width="11.28515625" style="126" customWidth="1"/><col min="5384" max="5384" width="10.140625" style="126" customWidth="1"/><col min="5385" max="5385" width="9.5703125" style="126" customWidth="1"/><col min="5386" max="5386" width="10.7109375" style="126" customWidth="1"/><col min="5387" max="5387" width="8.5703125" style="126" customWidth="1"/><col min="5388" max="5388" width="12.42578125" style="126" customWidth="1"/><col min="5389" max="5389" width="9.7109375" style="126" customWidth="1"/><col min="5390" max="5390" width="11.28515625" style="126" customWidth="1"/><col min="5391" max="5391" width="10.42578125" style="126" customWidth="1"/><col min="5392" max="5392" width="11.42578125" style="126"/><col min="5393" max="5394" width="12.5703125" style="126" customWidth="1"/><col min="5395" max="5632" width="11.42578125" style="126"/><col min="5633" max="5633" width="3.28515625" style="126" customWidth="1"/><col min="5634" max="5634" width="56.140625" style="126" customWidth="1"/><col min="5635" max="5635" width="13" style="126" customWidth="1"/><col min="5636" max="5636" width="12.7109375" style="126" customWidth="1"/><col min="5637" max="5637" width="11.5703125" style="126" customWidth="1"/><col min="5638" max="5638" width="11.140625" style="126" customWidth="1"/><col min="5639" max="5639" width="11.28515625" style="126" customWidth="1"/><col min="5640" max="5640" width="10.140625" style="126" customWidth="1"/><col min="5641" max="5641" width="9.5703125" style="126" customWidth="1"/><col min="5642" max="5642" width="10.7109375" style="126" customWidth="1"/><col min="5643" max="5643" width="8.5703125" style="126" customWidth="1"/><col min="5644" max="5644" width="12.42578125" style="126" customWidth="1"/><col min="5645" max="5645" width="9.7109375" style="126" customWidth="1"/><col min="5646" max="5646" width="11.28515625" style="126" customWidth="1"/><col min="5647" max="5647" width="10.42578125" style="126" customWidth="1"/><col min="5648" max="5648" width="11.42578125" style="126"/><col min="5649" max="5650" width="12.5703125" style="126" customWidth="1"/><col min="5651" max="5888" width="11.42578125" style="126"/><col min="5889" max="5889" width="3.28515625" style="126" customWidth="1"/><col min="5890" max="5890" width="56.140625" style="126" customWidth="1"/><col min="5891" max="5891" width="13" style="126" customWidth="1"/><col min="5892" max="5892" width="12.7109375" style="126" customWidth="1"/><col min="5893" max="5893" width="11.5703125" style="126" customWidth="1"/><col min="5894" max="5894" width="11.140625" style="126" customWidth="1"/><col min="5895" max="5895" width="11.28515625" style="126" customWidth="1"/><col min="5896" max="5896" width="10.140625" style="126" customWidth="1"/><col min="5897" max="5897" width="9.5703125" style="126" customWidth="1"/><col min="5898" max="5898" width="10.7109375" style="126" customWidth="1"/><col min="5899" max="5899" width="8.5703125" style="126" customWidth="1"/><col min="5900" max="5900" width="12.42578125" style="126" customWidth="1"/><col min="5901" max="5901" width="9.7109375" style="126" customWidth="1"/><col min="5902" max="5902" width="11.28515625" style="126" customWidth="1"/><col min="5903" max="5903" width="10.42578125" style="126" customWidth="1"/><col min="5904" max="5904" width="11.42578125" style="126"/><col min="5905" max="5906" width="12.5703125" style="126" customWidth="1"/><col min="5907" max="6144" width="11.42578125" style="126"/><col min="6145" max="6145" width="3.28515625" style="126" customWidth="1"/><col min="6146" max="6146" width="56.140625" style="126" customWidth="1"/><col min="6147" max="6147" width="13" style="126" customWidth="1"/><col min="6148" max="6148" width="12.7109375" style="126" customWidth="1"/><col min="6149" max="6149" width="11.5703125" style="126" customWidth="1"/><col min="6150" max="6150" width="11.140625" style="126" customWidth="1"/><col min="6151" max="6151" width="11.28515625" style="126" customWidth="1"/><col min="6152" max="6152" width="10.140625" style="126" customWidth="1"/><col min="6153" max="6153" width="9.5703125" style="126" customWidth="1"/><col min="6154" max="6154" width="10.7109375" style="126" customWidth="1"/><col min="6155" max="6155" width="8.5703125" style="126" customWidth="1"/><col min="6156" max="6156" width="12.42578125" style="126" customWidth="1"/><col min="6157" max="6157" width="9.7109375" style="126" customWidth="1"/><col min="6158" max="6158" width="11.28515625" style="126" customWidth="1"/><col min="6159" max="6159" width="10.42578125" style="126" customWidth="1"/><col min="6160" max="6160" width="11.42578125" style="126"/><col min="6161" max="6162" width="12.5703125" style="126" customWidth="1"/><col min="6163" max="6400" width="11.42578125" style="126"/><col min="6401" max="6401" width="3.28515625" style="126" customWidth="1"/><col min="6402" max="6402" width="56.140625" style="126" customWidth="1"/><col min="6403" max="6403" width="13" style="126" customWidth="1"/><col min="6404" max="6404" width="12.7109375" style="126" customWidth="1"/><col min="6405" max="6405" width="11.5703125" style="126" customWidth="1"/><col min="6406" max="6406" width="11.140625" style="126" customWidth="1"/><col min="6407" max="6407" width="11.28515625" style="126" customWidth="1"/><col min="6408" max="6408" width="10.140625" style="126" customWidth="1"/><col min="6409" max="6409" width="9.5703125" style="126" customWidth="1"/><col min="6410" max="6410" width="10.7109375" style="126" customWidth="1"/><col min="6411" max="6411" width="8.5703125" style="126" customWidth="1"/><col min="6412" max="6412" width="12.42578125" style="126" customWidth="1"/><col min="6413" max="6413" width="9.7109375" style="126" customWidth="1"/><col min="6414" max="6414" width="11.28515625" style="126" customWidth="1"/><col min="6415" max="6415" width="10.42578125" style="126" customWidth="1"/><col min="6416" max="6416" width="11.42578125" style="126"/><col min="6417" max="6418" width="12.5703125" style="126" customWidth="1"/><col min="6419" max="6656" width="11.42578125" style="126"/><col min="6657" max="6657" width="3.28515625" style="126" customWidth="1"/><col min="6658" max="6658" width="56.140625" style="126" customWidth="1"/><col min="6659" max="6659" width="13" style="126" customWidth="1"/><col min="6660" max="6660" width="12.7109375" style="126" customWidth="1"/><col min="6661" max="6661" width="11.5703125" style="126" customWidth="1"/><col min="6662" max="6662" width="11.140625" style="126" customWidth="1"/><col min="6663" max="6663" width="11.28515625" style="126" customWidth="1"/><col min="6664" max="6664" width="10.140625" style="126" customWidth="1"/><col min="6665" max="6665" width="9.5703125" style="126" customWidth="1"/><col min="6666" max="6666" width="10.7109375" style="126" customWidth="1"/><col min="6667" max="6667" width="8.5703125" style="126" customWidth="1"/><col min="6668" max="6668" width="12.42578125" style="126" customWidth="1"/><col min="6669" max="6669" width="9.7109375" style="126" customWidth="1"/><col min="6670" max="6670" width="11.28515625" style="126" customWidth="1"/><col min="6671" max="6671" width="10.42578125" style="126" customWidth="1"/><col min="6672" max="6672" width="11.42578125" style="126"/><col min="6673" max="6674" width="12.5703125" style="126" customWidth="1"/><col min="6675" max="6912" width="11.42578125" style="126"/><col min="6913" max="6913" width="3.28515625" style="126" customWidth="1"/><col min="6914" max="6914" width="56.140625" style="126" customWidth="1"/><col min="6915" max="6915" width="13" style="126" customWidth="1"/><col min="6916" max="6916" width="12.7109375" style="126" customWidth="1"/><col min="6917" max="6917" width="11.5703125" style="126" customWidth="1"/><col min="6918" max="6918" width="11.140625" style="126" customWidth="1"/><col min="6919" max="6919" width="11.28515625" style="126" customWidth="1"/><col min="6920" max="6920" width="10.140625" style="126" customWidth="1"/><col min="6921" max="6921" width="9.5703125" style="126" customWidth="1"/><col min="6922" max="6922" width="10.7109375" style="126" customWidth="1"/><col min="6923" max="6923" width="8.5703125" style="126" customWidth="1"/><col min="6924" max="6924" width="12.42578125" style="126" customWidth="1"/><col min="6925" max="6925" width="9.7109375" style="126" customWidth="1"/><col min="6926" max="6926" width="11.28515625" style="126" customWidth="1"/><col min="6927" max="6927" width="10.42578125" style="126" customWidth="1"/><col min="6928" max="6928" width="11.42578125" style="126"/><col min="6929" max="6930" width="12.5703125" style="126" customWidth="1"/><col min="6931" max="7168" width="11.42578125" style="126"/><col min="7169" max="7169" width="3.28515625" style="126" customWidth="1"/><col min="7170" max="7170" width="56.140625" style="126" customWidth="1"/><col min="7171" max="7171" width="13" style="126" customWidth="1"/><col min="7172" max="7172" width="12.7109375" style="126" customWidth="1"/><col min="7173" max="7173" width="11.5703125" style="126" customWidth="1"/><col min="7174" max="7174" width="11.140625" style="126" customWidth="1"/><col min="7175" max="7175" width="11.28515625" style="126" customWidth="1"/><col min="7176" max="7176" width="10.140625" style="126" customWidth="1"/><col min="7177" max="7177" width="9.5703125" style="126" customWidth="1"/><col min="7178" max="7178" width="10.7109375" style="126" customWidth="1"/><col min="7179" max="7179" width="8.5703125" style="126" customWidth="1"/><col min="7180" max="7180" width="12.42578125" style="126" customWidth="1"/><col min="7181" max="7181" width="9.7109375" style="126" customWidth="1"/><col min="7182" max="7182" width="11.28515625" style="126" customWidth="1"/><col min="7183" max="7183" width="10.42578125" style="126" customWidth="1"/><col min="7184" max="7184" width="11.42578125" style="126"/><col min="7185" max="7186" width="12.5703125" style="126" customWidth="1"/><col min="7187" max="7424" width="11.42578125" style="126"/><col min="7425" max="7425" width="3.28515625" style="126" customWidth="1"/><col min="7426" max="7426" width="56.140625" style="126" customWidth="1"/><col min="7427" max="7427" width="13" style="126" customWidth="1"/><col min="7428" max="7428" width="12.7109375" style="126" customWidth="1"/><col min="7429" max="7429" width="11.5703125" style="126" customWidth="1"/><col min="7430" max="7430" width="11.140625" style="126" customWidth="1"/><col min="7431" max="7431" width="11.28515625" style="126" customWidth="1"/><col min="7432" max="7432" width="10.140625" style="126" customWidth="1"/><col min="7433" max="7433" width="9.5703125" style="126" customWidth="1"/><col min="7434" max="7434" width="10.7109375" style="126" customWidth="1"/><col min="7435" max="7435" width="8.5703125" style="126" customWidth="1"/><col min="7436" max="7436" width="12.42578125" style="126" customWidth="1"/><col min="7437" max="7437" width="9.7109375" style="126" customWidth="1"/><col min="7438" max="7438" width="11.28515625" style="126" customWidth="1"/><col min="7439" max="7439" width="10.42578125" style="126" customWidth="1"/><col min="7440" max="7440" width="11.42578125" style="126"/><col min="7441" max="7442" width="12.5703125" style="126" customWidth="1"/><col min="7443" max="7680" width="11.42578125" style="126"/><col min="7681" max="7681" width="3.28515625" style="126" customWidth="1"/><col min="7682" max="7682" width="56.140625" style="126" customWidth="1"/><col min="7683" max="7683" width="13" style="126" customWidth="1"/><col min="7684" max="7684" width="12.7109375" style="126" customWidth="1"/><col min="7685" max="7685" width="11.5703125" style="126" customWidth="1"/><col min="7686" max="7686" width="11.140625" style="126" customWidth="1"/><col min="7687" max="7687" width="11.28515625" style="126" customWidth="1"/><col min="7688" max="7688" width="10.140625" style="126" customWidth="1"/><col min="7689" max="7689" width="9.5703125" style="126" customWidth="1"/><col min="7690" max="7690" width="10.7109375" style="126" customWidth="1"/><col min="7691" max="7691" width="8.5703125" style="126" customWidth="1"/><col min="7692" max="7692" width="12.42578125" style="126" customWidth="1"/><col min="7693" max="7693" width="9.7109375" style="126" customWidth="1"/><col min="7694" max="7694" width="11.28515625" style="126" customWidth="1"/><col min="7695" max="7695" width="10.42578125" style="126" customWidth="1"/><col min="7696" max="7696" width="11.42578125" style="126"/><col min="7697" max="7698" width="12.5703125" style="126" customWidth="1"/><col min="7699" max="7936" width="11.42578125" style="126"/><col min="7937" max="7937" width="3.28515625" style="126" customWidth="1"/><col min="7938" max="7938" width="56.140625" style="126" customWidth="1"/><col min="7939" max="7939" width="13" style="126" customWidth="1"/><col min="7940" max="7940" width="12.7109375" style="126" customWidth="1"/><col min="7941" max="7941" width="11.5703125" style="126" customWidth="1"/><col min="7942" max="7942" width="11.140625" style="126" customWidth="1"/><col min="7943" max="7943" width="11.28515625" style="126" customWidth="1"/><col min="7944" max="7944" width="10.140625" style="126" customWidth="1"/><col min="7945" max="7945" width="9.5703125" style="126" customWidth="1"/><col min="7946" max="7946" width="10.7109375" style="126" customWidth="1"/><col min="7947" max="7947" width="8.5703125" style="126" customWidth="1"/><col min="7948" max="7948" width="12.42578125" style="126" customWidth="1"/><col min="7949" max="7949" width="9.7109375" style="126" customWidth="1"/><col min="7950" max="7950" width="11.28515625" style="126" customWidth="1"/><col min="7951" max="7951" width="10.42578125" style="126" customWidth="1"/><col min="7952" max="7952" width="11.42578125" style="126"/><col min="7953" max="7954" width="12.5703125" style="126" customWidth="1"/><col min="7955" max="8192" width="11.42578125" style="126"/><col min="8193" max="8193" width="3.28515625" style="126" customWidth="1"/><col min="8194" max="8194" width="56.140625" style="126" customWidth="1"/><col min="8195" max="8195" width="13" style="126" customWidth="1"/><col min="8196" max="8196" width="12.7109375" style="126" customWidth="1"/><col min="8197" max="8197" width="11.5703125" style="126" customWidth="1"/><col min="8198" max="8198" width="11.140625" style="126" customWidth="1"/><col min="8199" max="8199" width="11.28515625" style="126" customWidth="1"/><col min="8200" max="8200" width="10.140625" style="126" customWidth="1"/><col min="8201" max="8201" width="9.5703125" style="126" customWidth="1"/><col min="8202" max="8202" width="10.7109375" style="126" customWidth="1"/><col min="8203" max="8203" width="8.5703125" style="126" customWidth="1"/><col min="8204" max="8204" width="12.42578125" style="126" customWidth="1"/><col min="8205" max="8205" width="9.7109375" style="126" customWidth="1"/><col min="8206" max="8206" width="11.28515625" style="126" customWidth="1"/><col min="8207" max="8207" width="10.42578125" style="126" customWidth="1"/><col min="8208" max="8208" width="11.42578125" style="126"/><col min="8209" max="8210" width="12.5703125" style="126" customWidth="1"/><col min="8211" max="8448" width="11.42578125" style="126"/><col min="8449" max="8449" width="3.28515625" style="126" customWidth="1"/><col min="8450" max="8450" width="56.140625" style="126" customWidth="1"/><col min="8451" max="8451" width="13" style="126" customWidth="1"/><col min="8452" max="8452" width="12.7109375" style="126" customWidth="1"/><col min="8453" max="8453" width="11.5703125" style="126" customWidth="1"/><col min="8454" max="8454" width="11.140625" style="126" customWidth="1"/><col min="8455" max="8455" width="11.28515625" style="126" customWidth="1"/><col min="8456" max="8456" width="10.140625" style="126" customWidth="1"/><col min="8457" max="8457" width="9.5703125" style="126" customWidth="1"/><col min="8458" max="8458" width="10.7109375" style="126" customWidth="1"/><col min="8459" max="8459" width="8.5703125" style="126" customWidth="1"/><col min="8460" max="8460" width="12.42578125" style="126" customWidth="1"/><col min="8461" max="8461" width="9.7109375" style="126" customWidth="1"/><col min="8462" max="8462" width="11.28515625" style="126" customWidth="1"/><col min="8463" max="8463" width="10.42578125" style="126" customWidth="1"/><col min="8464" max="8464" width="11.42578125" style="126"/><col min="8465" max="8466" width="12.5703125" style="126" customWidth="1"/><col min="8467" max="8704" width="11.42578125" style="126"/><col min="8705" max="8705" width="3.28515625" style="126" customWidth="1"/><col min="8706" max="8706" width="56.140625" style="126" customWidth="1"/><col min="8707" max="8707" width="13" style="126" customWidth="1"/><col min="8708" max="8708" width="12.7109375" style="126" customWidth="1"/><col min="8709" max="8709" width="11.5703125" style="126" customWidth="1"/><col min="8710" max="8710" width="11.140625" style="126" customWidth="1"/><col min="8711" max="8711" width="11.28515625" style="126" customWidth="1"/><col min="8712" max="8712" width="10.140625" style="126" customWidth="1"/><col min="8713" max="8713" width="9.5703125" style="126" customWidth="1"/><col min="8714" max="8714" width="10.7109375" style="126" customWidth="1"/><col min="8715" max="8715" width="8.5703125" style="126" customWidth="1"/><col min="8716" max="8716" width="12.42578125" style="126" customWidth="1"/><col min="8717" max="8717" width="9.7109375" style="126" customWidth="1"/><col min="8718" max="8718" width="11.28515625" style="126" customWidth="1"/><col min="8719" max="8719" width="10.42578125" style="126" customWidth="1"/><col min="8720" max="8720" width="11.42578125" style="126"/><col min="8721" max="8722" width="12.5703125" style="126" customWidth="1"/><col min="8723" max="8960" width="11.42578125" style="126"/><col min="8961" max="8961" width="3.28515625" style="126" customWidth="1"/><col min="8962" max="8962" width="56.140625" style="126" customWidth="1"/><col min="8963" max="8963" width="13" style="126" customWidth="1"/><col min="8964" max="8964" width="12.7109375" style="126" customWidth="1"/><col min="8965" max="8965" width="11.5703125" style="126" customWidth="1"/><col min="8966" max="8966" width="11.140625" style="126" customWidth="1"/><col min="8967" max="8967" width="11.28515625" style="126" customWidth="1"/><col min="8968" max="8968" width="10.140625" style="126" customWidth="1"/><col min="8969" max="8969" width="9.5703125" style="126" customWidth="1"/><col min="8970" max="8970" width="10.7109375" style="126" customWidth="1"/><col min="8971" max="8971" width="8.5703125" style="126" customWidth="1"/><col min="8972" max="8972" width="12.42578125" style="126" customWidth="1"/><col min="8973" max="8973" width="9.7109375" style="126" customWidth="1"/><col min="8974" max="8974" width="11.28515625" style="126" customWidth="1"/><col min="8975" max="8975" width="10.42578125" style="126" customWidth="1"/><col min="8976" max="8976" width="11.42578125" style="126"/><col min="8977" max="8978" width="12.5703125" style="126" customWidth="1"/><col min="8979" max="9216" width="11.42578125" style="126"/><col min="9217" max="9217" width="3.28515625" style="126" customWidth="1"/><col min="9218" max="9218" width="56.140625" style="126" customWidth="1"/><col min="9219" max="9219" width="13" style="126" customWidth="1"/><col min="9220" max="9220" width="12.7109375" style="126" customWidth="1"/><col min="9221" max="9221" width="11.5703125" style="126" customWidth="1"/><col min="9222" max="9222" width="11.140625" style="126" customWidth="1"/><col min="9223" max="9223" width="11.28515625" style="126" customWidth="1"/><col min="9224" max="9224" width="10.140625" style="126" customWidth="1"/><col min="9225" max="9225" width="9.5703125" style="126" customWidth="1"/><col min="9226" max="9226" width="10.7109375" style="126" customWidth="1"/><col min="9227" max="9227" width="8.5703125" style="126" customWidth="1"/><col min="9228" max="9228" width="12.42578125" style="126" customWidth="1"/><col min="9229" max="9229" width="9.7109375" style="126" customWidth="1"/><col min="9230" max="9230" width="11.28515625" style="126" customWidth="1"/><col min="9231" max="9231" width="10.42578125" style="126" customWidth="1"/><col min="9232" max="9232" width="11.42578125" style="126"/><col min="9233" max="9234" width="12.5703125" style="126" customWidth="1"/><col min="9235" max="9472" width="11.42578125" style="126"/><col min="9473" max="9473" width="3.28515625" style="126" customWidth="1"/><col min="9474" max="9474" width="56.140625" style="126" customWidth="1"/><col min="9475" max="9475" width="13" style="126" customWidth="1"/><col min="9476" max="9476" width="12.7109375" style="126" customWidth="1"/><col min="9477" max="9477" width="11.5703125" style="126" customWidth="1"/><col min="9478" max="9478" width="11.140625" style="126" customWidth="1"/><col min="9479" max="9479" width="11.28515625" style="126" customWidth="1"/><col min="9480" max="9480" width="10.140625" style="126" customWidth="1"/><col min="9481" max="9481" width="9.5703125" style="126" customWidth="1"/><col min="9482" max="9482" width="10.7109375" style="126" customWidth="1"/><col min="9483" max="9483" width="8.5703125" style="126" customWidth="1"/><col min="9484" max="9484" width="12.42578125" style="126" customWidth="1"/><col min="9485" max="9485" width="9.7109375" style="126" customWidth="1"/><col min="9486" max="9486" width="11.28515625" style="126" customWidth="1"/><col min="9487" max="9487" width="10.42578125" style="126" customWidth="1"/><col min="9488" max="9488" width="11.42578125" style="126"/><col min="9489" max="9490" width="12.5703125" style="126" customWidth="1"/><col min="9491" max="9728" width="11.42578125" style="126"/><col min="9729" max="9729" width="3.28515625" style="126" customWidth="1"/><col min="9730" max="9730" width="56.140625" style="126" customWidth="1"/><col min="9731" max="9731" width="13" style="126" customWidth="1"/><col min="9732" max="9732" width="12.7109375" style="126" customWidth="1"/><col min="9733" max="9733" width="11.5703125" style="126" customWidth="1"/><col min="9734" max="9734" width="11.140625" style="126" customWidth="1"/><col min="9735" max="9735" width="11.28515625" style="126" customWidth="1"/><col min="9736" max="9736" width="10.140625" style="126" customWidth="1"/><col min="9737" max="9737" width="9.5703125" style="126" customWidth="1"/><col min="9738" max="9738" width="10.7109375" style="126" customWidth="1"/><col min="9739" max="9739" width="8.5703125" style="126" customWidth="1"/><col min="9740" max="9740" width="12.42578125" style="126" customWidth="1"/><col min="9741" max="9741" width="9.7109375" style="126" customWidth="1"/><col min="9742" max="9742" width="11.28515625" style="126" customWidth="1"/><col min="9743" max="9743" width="10.42578125" style="126" customWidth="1"/><col min="9744" max="9744" width="11.42578125" style="126"/><col min="9745" max="9746" width="12.5703125" style="126" customWidth="1"/><col min="9747" max="9984" width="11.42578125" style="126"/><col min="9985" max="9985" width="3.28515625" style="126" customWidth="1"/><col min="9986" max="9986" width="56.140625" style="126" customWidth="1"/><col min="9987" max="9987" width="13" style="126" customWidth="1"/><col min="9988" max="9988" width="12.7109375" style="126" customWidth="1"/><col min="9989" max="9989" width="11.5703125" style="126" customWidth="1"/><col min="9990" max="9990" width="11.140625" style="126" customWidth="1"/><col min="9991" max="9991" width="11.28515625" style="126" customWidth="1"/><col min="9992" max="9992" width="10.140625" style="126" customWidth="1"/><col min="9993" max="9993" width="9.5703125" style="126" customWidth="1"/><col min="9994" max="9994" width="10.7109375" style="126" customWidth="1"/><col min="9995" max="9995" width="8.5703125" style="126" customWidth="1"/><col min="9996" max="9996" width="12.42578125" style="126" customWidth="1"/><col min="9997" max="9997" width="9.7109375" style="126" customWidth="1"/><col min="9998" max="9998" width="11.28515625" style="126" customWidth="1"/><col min="9999" max="9999" width="10.42578125" style="126" customWidth="1"/><col min="10000" max="10000" width="11.42578125" style="126"/><col min="10001" max="10002" width="12.5703125" style="126" customWidth="1"/><col min="10003" max="10240" width="11.42578125" style="126"/><col min="10241" max="10241" width="3.28515625" style="126" customWidth="1"/><col min="10242" max="10242" width="56.140625" style="126" customWidth="1"/><col min="10243" max="10243" width="13" style="126" customWidth="1"/><col min="10244" max="10244" width="12.7109375" style="126" customWidth="1"/><col min="10245" max="10245" width="11.5703125" style="126" customWidth="1"/><col min="10246" max="10246" width="11.140625" style="126" customWidth="1"/><col min="10247" max="10247" width="11.28515625" style="126" customWidth="1"/><col min="10248" max="10248" width="10.140625" style="126" customWidth="1"/><col min="10249" max="10249" width="9.5703125" style="126" customWidth="1"/><col min="10250" max="10250" width="10.7109375" style="126" customWidth="1"/><col min="10251" max="10251" width="8.5703125" style="126" customWidth="1"/><col min="10252" max="10252" width="12.42578125" style="126" customWidth="1"/><col min="10253" max="10253" width="9.7109375" style="126" customWidth="1"/><col min="10254" max="10254" width="11.28515625" style="126" customWidth="1"/><col min="10255" max="10255" width="10.42578125" style="126" customWidth="1"/><col min="10256" max="10256" width="11.42578125" style="126"/><col min="10257" max="10258" width="12.5703125" style="126" customWidth="1"/><col min="10259" max="10496" width="11.42578125" style="126"/><col min="10497" max="10497" width="3.28515625" style="126" customWidth="1"/><col min="10498" max="10498" width="56.140625" style="126" customWidth="1"/><col min="10499" max="10499" width="13" style="126" customWidth="1"/><col min="10500" max="10500" width="12.7109375" style="126" customWidth="1"/><col min="10501" max="10501" width="11.5703125" style="126" customWidth="1"/><col min="10502" max="10502" width="11.140625" style="126" customWidth="1"/><col min="10503" max="10503" width="11.28515625" style="126" customWidth="1"/><col min="10504" max="10504" width="10.140625" style="126" customWidth="1"/><col min="10505" max="10505" width="9.5703125" style="126" customWidth="1"/><col min="10506" max="10506" width="10.7109375" style="126" customWidth="1"/><col min="10507" max="10507" width="8.5703125" style="126" customWidth="1"/><col min="10508" max="10508" width="12.42578125" style="126" customWidth="1"/><col min="10509" max="10509" width="9.7109375" style="126" customWidth="1"/><col min="10510" max="10510" width="11.28515625" style="126" customWidth="1"/><col min="10511" max="10511" width="10.42578125" style="126" customWidth="1"/><col min="10512" max="10512" width="11.42578125" style="126"/><col min="10513" max="10514" width="12.5703125" style="126" customWidth="1"/><col min="10515" max="10752" width="11.42578125" style="126"/><col min="10753" max="10753" width="3.28515625" style="126" customWidth="1"/><col min="10754" max="10754" width="56.140625" style="126" customWidth="1"/><col min="10755" max="10755" width="13" style="126" customWidth="1"/><col min="10756" max="10756" width="12.7109375" style="126" customWidth="1"/><col min="10757" max="10757" width="11.5703125" style="126" customWidth="1"/><col min="10758" max="10758" width="11.140625" style="126" customWidth="1"/><col min="10759" max="10759" width="11.28515625" style="126" customWidth="1"/><col min="10760" max="10760" width="10.140625" style="126" customWidth="1"/><col min="10761" max="10761" width="9.5703125" style="126" customWidth="1"/><col min="10762" max="10762" width="10.7109375" style="126" customWidth="1"/><col min="10763" max="10763" width="8.5703125" style="126" customWidth="1"/><col min="10764" max="10764" width="12.42578125" style="126" customWidth="1"/><col min="10765" max="10765" width="9.7109375" style="126" customWidth="1"/><col min="10766" max="10766" width="11.28515625" style="126" customWidth="1"/><col min="10767" max="10767" width="10.42578125" style="126" customWidth="1"/><col min="10768" max="10768" width="11.42578125" style="126"/><col min="10769" max="10770" width="12.5703125" style="126" customWidth="1"/><col min="10771" max="11008" width="11.42578125" style="126"/><col min="11009" max="11009" width="3.28515625" style="126" customWidth="1"/><col min="11010" max="11010" width="56.140625" style="126" customWidth="1"/><col min="11011" max="11011" width="13" style="126" customWidth="1"/><col min="11012" max="11012" width="12.7109375" style="126" customWidth="1"/><col min="11013" max="11013" width="11.5703125" style="126" customWidth="1"/><col min="11014" max="11014" width="11.140625" style="126" customWidth="1"/><col min="11015" max="11015" width="11.28515625" style="126" customWidth="1"/><col min="11016" max="11016" width="10.140625" style="126" customWidth="1"/><col min="11017" max="11017" width="9.5703125" style="126" customWidth="1"/><col min="11018" max="11018" width="10.7109375" style="126" customWidth="1"/><col min="11019" max="11019" width="8.5703125" style="126" customWidth="1"/><col min="11020" max="11020" width="12.42578125" style="126" customWidth="1"/><col min="11021" max="11021" width="9.7109375" style="126" customWidth="1"/><col min="11022" max="11022" width="11.28515625" style="126" customWidth="1"/><col min="11023" max="11023" width="10.42578125" style="126" customWidth="1"/><col min="11024" max="11024" width="11.42578125" style="126"/><col min="11025" max="11026" width="12.5703125" style="126" customWidth="1"/><col min="11027" max="11264" width="11.42578125" style="126"/><col min="11265" max="11265" width="3.28515625" style="126" customWidth="1"/><col min="11266" max="11266" width="56.140625" style="126" customWidth="1"/><col min="11267" max="11267" width="13" style="126" customWidth="1"/><col min="11268" max="11268" width="12.7109375" style="126" customWidth="1"/><col min="11269" max="11269" width="11.5703125" style="126" customWidth="1"/><col min="11270" max="11270" width="11.140625" style="126" customWidth="1"/><col min="11271" max="11271" width="11.28515625" style="126" customWidth="1"/><col min="11272" max="11272" width="10.140625" style="126" customWidth="1"/><col min="11273" max="11273" width="9.5703125" style="126" customWidth="1"/><col min="11274" max="11274" width="10.7109375" style="126" customWidth="1"/><col min="11275" max="11275" width="8.5703125" style="126" customWidth="1"/><col min="11276" max="11276" width="12.42578125" style="126" customWidth="1"/><col min="11277" max="11277" width="9.7109375" style="126" customWidth="1"/><col min="11278" max="11278" width="11.28515625" style="126" customWidth="1"/><col min="11279" max="11279" width="10.42578125" style="126" customWidth="1"/><col min="11280" max="11280" width="11.42578125" style="126"/><col min="11281" max="11282" width="12.5703125" style="126" customWidth="1"/><col min="11283" max="11520" width="11.42578125" style="126"/><col min="11521" max="11521" width="3.28515625" style="126" customWidth="1"/><col min="11522" max="11522" width="56.140625" style="126" customWidth="1"/><col min="11523" max="11523" width="13" style="126" customWidth="1"/><col min="11524" max="11524" width="12.7109375" style="126" customWidth="1"/><col min="11525" max="11525" width="11.5703125" style="126" customWidth="1"/><col min="11526" max="11526" width="11.140625" style="126" customWidth="1"/><col min="11527" max="11527" width="11.28515625" style="126" customWidth="1"/><col min="11528" max="11528" width="10.140625" style="126" customWidth="1"/><col min="11529" max="11529" width="9.5703125" style="126" customWidth="1"/><col min="11530" max="11530" width="10.7109375" style="126" customWidth="1"/><col min="11531" max="11531" width="8.5703125" style="126" customWidth="1"/><col min="11532" max="11532" width="12.42578125" style="126" customWidth="1"/><col min="11533" max="11533" width="9.7109375" style="126" customWidth="1"/><col min="11534" max="11534" width="11.28515625" style="126" customWidth="1"/><col min="11535" max="11535" width="10.42578125" style="126" customWidth="1"/><col min="11536" max="11536" width="11.42578125" style="126"/><col min="11537" max="11538" width="12.5703125" style="126" customWidth="1"/><col min="11539" max="11776" width="11.42578125" style="126"/><col min="11777" max="11777" width="3.28515625" style="126" customWidth="1"/><col min="11778" max="11778" width="56.140625" style="126" customWidth="1"/><col min="11779" max="11779" width="13" style="126" customWidth="1"/><col min="11780" max="11780" width="12.7109375" style="126" customWidth="1"/><col min="11781" max="11781" width="11.5703125" style="126" customWidth="1"/><col min="11782" max="11782" width="11.140625" style="126" customWidth="1"/><col min="11783" max="11783" width="11.28515625" style="126" customWidth="1"/><col min="11784" max="11784" width="10.140625" style="126" customWidth="1"/><col min="11785" max="11785" width="9.5703125" style="126" customWidth="1"/><col min="11786" max="11786" width="10.7109375" style="126" customWidth="1"/><col min="11787" max="11787" width="8.5703125" style="126" customWidth="1"/><col min="11788" max="11788" width="12.42578125" style="126" customWidth="1"/><col min="11789" max="11789" width="9.7109375" style="126" customWidth="1"/><col min="11790" max="11790" width="11.28515625" style="126" customWidth="1"/><col min="11791" max="11791" width="10.42578125" style="126" customWidth="1"/><col min="11792" max="11792" width="11.42578125" style="126"/><col min="11793" max="11794" width="12.5703125" style="126" customWidth="1"/><col min="11795" max="12032" width="11.42578125" style="126"/><col min="12033" max="12033" width="3.28515625" style="126" customWidth="1"/><col min="12034" max="12034" width="56.140625" style="126" customWidth="1"/><col min="12035" max="12035" width="13" style="126" customWidth="1"/><col min="12036" max="12036" width="12.7109375" style="126" customWidth="1"/><col min="12037" max="12037" width="11.5703125" style="126" customWidth="1"/><col min="12038" max="12038" width="11.140625" style="126" customWidth="1"/><col min="12039" max="12039" width="11.28515625" style="126" customWidth="1"/><col min="12040" max="12040" width="10.140625" style="126" customWidth="1"/><col min="12041" max="12041" width="9.5703125" style="126" customWidth="1"/><col min="12042" max="12042" width="10.7109375" style="126" customWidth="1"/><col min="12043" max="12043" width="8.5703125" style="126" customWidth="1"/><col min="12044" max="12044" width="12.42578125" style="126" customWidth="1"/><col min="12045" max="12045" width="9.7109375" style="126" customWidth="1"/><col min="12046" max="12046" width="11.28515625" style="126" customWidth="1"/><col min="12047" max="12047" width="10.42578125" style="126" customWidth="1"/><col min="12048" max="12048" width="11.42578125" style="126"/><col min="12049" max="12050" width="12.5703125" style="126" customWidth="1"/><col min="12051" max="12288" width="11.42578125" style="126"/><col min="12289" max="12289" width="3.28515625" style="126" customWidth="1"/><col min="12290" max="12290" width="56.140625" style="126" customWidth="1"/><col min="12291" max="12291" width="13" style="126" customWidth="1"/><col min="12292" max="12292" width="12.7109375" style="126" customWidth="1"/><col min="12293" max="12293" width="11.5703125" style="126" customWidth="1"/><col min="12294" max="12294" width="11.140625" style="126" customWidth="1"/><col min="12295" max="12295" width="11.28515625" style="126" customWidth="1"/><col min="12296" max="12296" width="10.140625" style="126" customWidth="1"/><col min="12297" max="12297" width="9.5703125" style="126" customWidth="1"/><col min="12298" max="12298" width="10.7109375" style="126" customWidth="1"/><col min="12299" max="12299" width="8.5703125" style="126" customWidth="1"/><col min="12300" max="12300" width="12.42578125" style="126" customWidth="1"/><col min="12301" max="12301" width="9.7109375" style="126" customWidth="1"/><col min="12302" max="12302" width="11.28515625" style="126" customWidth="1"/><col min="12303" max="12303" width="10.42578125" style="126" customWidth="1"/><col min="12304" max="12304" width="11.42578125" style="126"/><col min="12305" max="12306" width="12.5703125" style="126" customWidth="1"/><col min="12307" max="12544" width="11.42578125" style="126"/><col min="12545" max="12545" width="3.28515625" style="126" customWidth="1"/><col min="12546" max="12546" width="56.140625" style="126" customWidth="1"/><col min="12547" max="12547" width="13" style="126" customWidth="1"/><col min="12548" max="12548" width="12.7109375" style="126" customWidth="1"/><col min="12549" max="12549" width="11.5703125" style="126" customWidth="1"/><col min="12550" max="12550" width="11.140625" style="126" customWidth="1"/><col min="12551" max="12551" width="11.28515625" style="126" customWidth="1"/><col min="12552" max="12552" width="10.140625" style="126" customWidth="1"/><col min="12553" max="12553" width="9.5703125" style="126" customWidth="1"/><col min="12554" max="12554" width="10.7109375" style="126" customWidth="1"/><col min="12555" max="12555" width="8.5703125" style="126" customWidth="1"/><col min="12556" max="12556" width="12.42578125" style="126" customWidth="1"/><col min="12557" max="12557" width="9.7109375" style="126" customWidth="1"/><col min="12558" max="12558" width="11.28515625" style="126" customWidth="1"/><col min="12559" max="12559" width="10.42578125" style="126" customWidth="1"/><col min="12560" max="12560" width="11.42578125" style="126"/><col min="12561" max="12562" width="12.5703125" style="126" customWidth="1"/><col min="12563" max="12800" width="11.42578125" style="126"/><col min="12801" max="12801" width="3.28515625" style="126" customWidth="1"/><col min="12802" max="12802" width="56.140625" style="126" customWidth="1"/><col min="12803" max="12803" width="13" style="126" customWidth="1"/><col min="12804" max="12804" width="12.7109375" style="126" customWidth="1"/><col min="12805" max="12805" width="11.5703125" style="126" customWidth="1"/><col min="12806" max="12806" width="11.140625" style="126" customWidth="1"/><col min="12807" max="12807" width="11.28515625" style="126" customWidth="1"/><col min="12808" max="12808" width="10.140625" style="126" customWidth="1"/><col min="12809" max="12809" width="9.5703125" style="126" customWidth="1"/><col min="12810" max="12810" width="10.7109375" style="126" customWidth="1"/><col min="12811" max="12811" width="8.5703125" style="126" customWidth="1"/><col min="12812" max="12812" width="12.42578125" style="126" customWidth="1"/><col min="12813" max="12813" width="9.7109375" style="126" customWidth="1"/><col min="12814" max="12814" width="11.28515625" style="126" customWidth="1"/><col min="12815" max="12815" width="10.42578125" style="126" customWidth="1"/><col min="12816" max="12816" width="11.42578125" style="126"/><col min="12817" max="12818" width="12.5703125" style="126" customWidth="1"/><col min="12819" max="13056" width="11.42578125" style="126"/><col min="13057" max="13057" width="3.28515625" style="126" customWidth="1"/><col min="13058" max="13058" width="56.140625" style="126" customWidth="1"/><col min="13059" max="13059" width="13" style="126" customWidth="1"/><col min="13060" max="13060" width="12.7109375" style="126" customWidth="1"/><col min="13061" max="13061" width="11.5703125" style="126" customWidth="1"/><col min="13062" max="13062" width="11.140625" style="126" customWidth="1"/><col min="13063" max="13063" width="11.28515625" style="126" customWidth="1"/><col min="13064" max="13064" width="10.140625" style="126" customWidth="1"/><col min="13065" max="13065" width="9.5703125" style="126" customWidth="1"/><col min="13066" max="13066" width="10.7109375" style="126" customWidth="1"/><col min="13067" max="13067" width="8.5703125" style="126" customWidth="1"/><col min="13068" max="13068" width="12.42578125" style="126" customWidth="1"/><col min="13069" max="13069" width="9.7109375" style="126" customWidth="1"/><col min="13070" max="13070" width="11.28515625" style="126" customWidth="1"/><col min="13071" max="13071" width="10.42578125" style="126" customWidth="1"/><col min="13072" max="13072" width="11.42578125" style="126"/><col min="13073" max="13074" width="12.5703125" style="126" customWidth="1"/><col min="13075" max="13312" width="11.42578125" style="126"/><col min="13313" max="13313" width="3.28515625" style="126" customWidth="1"/><col min="13314" max="13314" width="56.140625" style="126" customWidth="1"/><col min="13315" max="13315" width="13" style="126" customWidth="1"/><col min="13316" max="13316" width="12.7109375" style="126" customWidth="1"/><col min="13317" max="13317" width="11.5703125" style="126" customWidth="1"/><col min="13318" max="13318" width="11.140625" style="126" customWidth="1"/><col min="13319" max="13319" width="11.28515625" style="126" customWidth="1"/><col min="13320" max="13320" width="10.140625" style="126" customWidth="1"/><col min="13321" max="13321" width="9.5703125" style="126" customWidth="1"/><col min="13322" max="13322" width="10.7109375" style="126" customWidth="1"/><col min="13323" max="13323" width="8.5703125" style="126" customWidth="1"/><col min="13324" max="13324" width="12.42578125" style="126" customWidth="1"/><col min="13325" max="13325" width="9.7109375" style="126" customWidth="1"/><col min="13326" max="13326" width="11.28515625" style="126" customWidth="1"/><col min="13327" max="13327" width="10.42578125" style="126" customWidth="1"/><col min="13328" max="13328" width="11.42578125" style="126"/><col min="13329" max="13330" width="12.5703125" style="126" customWidth="1"/><col min="13331" max="13568" width="11.42578125" style="126"/><col min="13569" max="13569" width="3.28515625" style="126" customWidth="1"/><col min="13570" max="13570" width="56.140625" style="126" customWidth="1"/><col min="13571" max="13571" width="13" style="126" customWidth="1"/><col min="13572" max="13572" width="12.7109375" style="126" customWidth="1"/><col min="13573" max="13573" width="11.5703125" style="126" customWidth="1"/><col min="13574" max="13574" width="11.140625" style="126" customWidth="1"/><col min="13575" max="13575" width="11.28515625" style="126" customWidth="1"/><col min="13576" max="13576" width="10.140625" style="126" customWidth="1"/><col min="13577" max="13577" width="9.5703125" style="126" customWidth="1"/><col min="13578" max="13578" width="10.7109375" style="126" customWidth="1"/><col min="13579" max="13579" width="8.5703125" style="126" customWidth="1"/><col min="13580" max="13580" width="12.42578125" style="126" customWidth="1"/><col min="13581" max="13581" width="9.7109375" style="126" customWidth="1"/><col min="13582" max="13582" width="11.28515625" style="126" customWidth="1"/><col min="13583" max="13583" width="10.42578125" style="126" customWidth="1"/><col min="13584" max="13584" width="11.42578125" style="126"/><col min="13585" max="13586" width="12.5703125" style="126" customWidth="1"/><col min="13587" max="13824" width="11.42578125" style="126"/><col min="13825" max="13825" width="3.28515625" style="126" customWidth="1"/><col min="13826" max="13826" width="56.140625" style="126" customWidth="1"/><col min="13827" max="13827" width="13" style="126" customWidth="1"/><col min="13828" max="13828" width="12.7109375" style="126" customWidth="1"/><col min="13829" max="13829" width="11.5703125" style="126" customWidth="1"/><col min="13830" max="13830" width="11.140625" style="126" customWidth="1"/><col min="13831" max="13831" width="11.28515625" style="126" customWidth="1"/><col min="13832" max="13832" width="10.140625" style="126" customWidth="1"/><col min="13833" max="13833" width="9.5703125" style="126" customWidth="1"/><col min="13834" max="13834" width="10.7109375" style="126" customWidth="1"/><col min="13835" max="13835" width="8.5703125" style="126" customWidth="1"/><col min="13836" max="13836" width="12.42578125" style="126" customWidth="1"/><col min="13837" max="13837" width="9.7109375" style="126" customWidth="1"/><col min="13838" max="13838" width="11.28515625" style="126" customWidth="1"/><col min="13839" max="13839" width="10.42578125" style="126" customWidth="1"/><col min="13840" max="13840" width="11.42578125" style="126"/><col min="13841" max="13842" width="12.5703125" style="126" customWidth="1"/><col min="13843" max="14080" width="11.42578125" style="126"/><col min="14081" max="14081" width="3.28515625" style="126" customWidth="1"/><col min="14082" max="14082" width="56.140625" style="126" customWidth="1"/><col min="14083" max="14083" width="13" style="126" customWidth="1"/><col min="14084" max="14084" width="12.7109375" style="126" customWidth="1"/><col min="14085" max="14085" width="11.5703125" style="126" customWidth="1"/><col min="14086" max="14086" width="11.140625" style="126" customWidth="1"/><col min="14087" max="14087" width="11.28515625" style="126" customWidth="1"/><col min="14088" max="14088" width="10.140625" style="126" customWidth="1"/><col min="14089" max="14089" width="9.5703125" style="126" customWidth="1"/><col min="14090" max="14090" width="10.7109375" style="126" customWidth="1"/><col min="14091" max="14091" width="8.5703125" style="126" customWidth="1"/><col min="14092" max="14092" width="12.42578125" style="126" customWidth="1"/><col min="14093" max="14093" width="9.7109375" style="126" customWidth="1"/><col min="14094" max="14094" width="11.28515625" style="126" customWidth="1"/><col min="14095" max="14095" width="10.42578125" style="126" customWidth="1"/><col min="14096" max="14096" width="11.42578125" style="126"/><col min="14097" max="14098" width="12.5703125" style="126" customWidth="1"/><col min="14099" max="14336" width="11.42578125" style="126"/><col min="14337" max="14337" width="3.28515625" style="126" customWidth="1"/><col min="14338" max="14338" width="56.140625" style="126" customWidth="1"/><col min="14339" max="14339" width="13" style="126" customWidth="1"/><col min="14340" max="14340" width="12.7109375" style="126" customWidth="1"/><col min="14341" max="14341" width="11.5703125" style="126" customWidth="1"/><col min="14342" max="14342" width="11.140625" style="126" customWidth="1"/><col min="14343" max="14343" width="11.28515625" style="126" customWidth="1"/><col min="14344" max="14344" width="10.140625" style="126" customWidth="1"/><col min="14345" max="14345" width="9.5703125" style="126" customWidth="1"/><col min="14346" max="14346" width="10.7109375" style="126" customWidth="1"/><col min="14347" max="14347" width="8.5703125" style="126" customWidth="1"/><col min="14348" max="14348" width="12.42578125" style="126" customWidth="1"/><col min="14349" max="14349" width="9.7109375" style="126" customWidth="1"/><col min="14350" max="14350" width="11.28515625" style="126" customWidth="1"/><col min="14351" max="14351" width="10.42578125" style="126" customWidth="1"/><col min="14352" max="14352" width="11.42578125" style="126"/><col min="14353" max="14354" width="12.5703125" style="126" customWidth="1"/><col min="14355" max="14592" width="11.42578125" style="126"/><col min="14593" max="14593" width="3.28515625" style="126" customWidth="1"/><col min="14594" max="14594" width="56.140625" style="126" customWidth="1"/><col min="14595" max="14595" width="13" style="126" customWidth="1"/><col min="14596" max="14596" width="12.7109375" style="126" customWidth="1"/><col min="14597" max="14597" width="11.5703125" style="126" customWidth="1"/><col min="14598" max="14598" width="11.140625" style="126" customWidth="1"/><col min="14599" max="14599" width="11.28515625" style="126" customWidth="1"/><col min="14600" max="14600" width="10.140625" style="126" customWidth="1"/><col min="14601" max="14601" width="9.5703125" style="126" customWidth="1"/><col min="14602" max="14602" width="10.7109375" style="126" customWidth="1"/><col min="14603" max="14603" width="8.5703125" style="126" customWidth="1"/><col min="14604" max="14604" width="12.42578125" style="126" customWidth="1"/><col min="14605" max="14605" width="9.7109375" style="126" customWidth="1"/><col min="14606" max="14606" width="11.28515625" style="126" customWidth="1"/><col min="14607" max="14607" width="10.42578125" style="126" customWidth="1"/><col min="14608" max="14608" width="11.42578125" style="126"/><col min="14609" max="14610" width="12.5703125" style="126" customWidth="1"/><col min="14611" max="14848" width="11.42578125" style="126"/><col min="14849" max="14849" width="3.28515625" style="126" customWidth="1"/><col min="14850" max="14850" width="56.140625" style="126" customWidth="1"/><col min="14851" max="14851" width="13" style="126" customWidth="1"/><col min="14852" max="14852" width="12.7109375" style="126" customWidth="1"/><col min="14853" max="14853" width="11.5703125" style="126" customWidth="1"/><col min="14854" max="14854" width="11.140625" style="126" customWidth="1"/><col min="14855" max="14855" width="11.28515625" style="126" customWidth="1"/><col min="14856" max="14856" width="10.140625" style="126" customWidth="1"/><col min="14857" max="14857" width="9.5703125" style="126" customWidth="1"/><col min="14858" max="14858" width="10.7109375" style="126" customWidth="1"/><col min="14859" max="14859" width="8.5703125" style="126" customWidth="1"/><col min="14860" max="14860" width="12.42578125" style="126" customWidth="1"/><col min="14861" max="14861" width="9.7109375" style="126" customWidth="1"/><col min="14862" max="14862" width="11.28515625" style="126" customWidth="1"/><col min="14863" max="14863" width="10.42578125" style="126" customWidth="1"/><col min="14864" max="14864" width="11.42578125" style="126"/><col min="14865" max="14866" width="12.5703125" style="126" customWidth="1"/><col min="14867" max="15104" width="11.42578125" style="126"/><col min="15105" max="15105" width="3.28515625" style="126" customWidth="1"/><col min="15106" max="15106" width="56.140625" style="126" customWidth="1"/><col min="15107" max="15107" width="13" style="126" customWidth="1"/><col min="15108" max="15108" width="12.7109375" style="126" customWidth="1"/><col min="15109" max="15109" width="11.5703125" style="126" customWidth="1"/><col min="15110" max="15110" width="11.140625" style="126" customWidth="1"/><col min="15111" max="15111" width="11.28515625" style="126" customWidth="1"/><col min="15112" max="15112" width="10.140625" style="126" customWidth="1"/><col min="15113" max="15113" width="9.5703125" style="126" customWidth="1"/><col min="15114" max="15114" width="10.7109375" style="126" customWidth="1"/><col min="15115" max="15115" width="8.5703125" style="126" customWidth="1"/><col min="15116" max="15116" width="12.42578125" style="126" customWidth="1"/><col min="15117" max="15117" width="9.7109375" style="126" customWidth="1"/><col min="15118" max="15118" width="11.28515625" style="126" customWidth="1"/><col min="15119" max="15119" width="10.42578125" style="126" customWidth="1"/><col min="15120" max="15120" width="11.42578125" style="126"/><col min="15121" max="15122" width="12.5703125" style="126" customWidth="1"/><col min="15123" max="15360" width="11.42578125" style="126"/><col min="15361" max="15361" width="3.28515625" style="126" customWidth="1"/><col min="15362" max="15362" width="56.140625" style="126" customWidth="1"/><col min="15363" max="15363" width="13" style="126" customWidth="1"/><col min="15364" max="15364" width="12.7109375" style="126" customWidth="1"/><col min="15365" max="15365" width="11.5703125" style="126" customWidth="1"/><col min="15366" max="15366" width="11.140625" style="126" customWidth="1"/><col min="15367" max="15367" width="11.28515625" style="126" customWidth="1"/><col min="15368" max="15368" width="10.140625" style="126" customWidth="1"/><col min="15369" max="15369" width="9.5703125" style="126" customWidth="1"/><col min="15370" max="15370" width="10.7109375" style="126" customWidth="1"/><col min="15371" max="15371" width="8.5703125" style="126" customWidth="1"/><col min="15372" max="15372" width="12.42578125" style="126" customWidth="1"/><col min="15373" max="15373" width="9.7109375" style="126" customWidth="1"/><col min="15374" max="15374" width="11.28515625" style="126" customWidth="1"/><col min="15375" max="15375" width="10.42578125" style="126" customWidth="1"/><col min="15376" max="15376" width="11.42578125" style="126"/><col min="15377" max="15378" width="12.5703125" style="126" customWidth="1"/><col min="15379" max="15616" width="11.42578125" style="126"/><col min="15617" max="15617" width="3.28515625" style="126" customWidth="1"/><col min="15618" max="15618" width="56.140625" style="126" customWidth="1"/><col min="15619" max="15619" width="13" style="126" customWidth="1"/><col min="15620" max="15620" width="12.7109375" style="126" customWidth="1"/><col min="15621" max="15621" width="11.5703125" style="126" customWidth="1"/><col min="15622" max="15622" width="11.140625" style="126" customWidth="1"/><col min="15623" max="15623" width="11.28515625" style="126" customWidth="1"/><col min="15624" max="15624" width="10.140625" style="126" customWidth="1"/><col min="15625" max="15625" width="9.5703125" style="126" customWidth="1"/><col min="15626" max="15626" width="10.7109375" style="126" customWidth="1"/><col min="15627" max="15627" width="8.5703125" style="126" customWidth="1"/><col min="15628" max="15628" width="12.42578125" style="126" customWidth="1"/><col min="15629" max="15629" width="9.7109375" style="126" customWidth="1"/><col min="15630" max="15630" width="11.28515625" style="126" customWidth="1"/><col min="15631" max="15631" width="10.42578125" style="126" customWidth="1"/><col min="15632" max="15632" width="11.42578125" style="126"/><col min="15633" max="15634" width="12.5703125" style="126" customWidth="1"/><col min="15635" max="15872" width="11.42578125" style="126"/><col min="15873" max="15873" width="3.28515625" style="126" customWidth="1"/><col min="15874" max="15874" width="56.140625" style="126" customWidth="1"/><col min="15875" max="15875" width="13" style="126" customWidth="1"/><col min="15876" max="15876" width="12.7109375" style="126" customWidth="1"/><col min="15877" max="15877" width="11.5703125" style="126" customWidth="1"/><col min="15878" max="15878" width="11.140625" style="126" customWidth="1"/><col min="15879" max="15879" width="11.28515625" style="126" customWidth="1"/><col min="15880" max="15880" width="10.140625" style="126" customWidth="1"/><col min="15881" max="15881" width="9.5703125" style="126" customWidth="1"/><col min="15882" max="15882" width="10.7109375" style="126" customWidth="1"/><col min="15883" max="15883" width="8.5703125" style="126" customWidth="1"/><col min="15884" max="15884" width="12.42578125" style="126" customWidth="1"/><col min="15885" max="15885" width="9.7109375" style="126" customWidth="1"/><col min="15886" max="15886" width="11.28515625" style="126" customWidth="1"/><col min="15887" max="15887" width="10.42578125" style="126" customWidth="1"/><col min="15888" max="15888" width="11.42578125" style="126"/><col min="15889" max="15890" width="12.5703125" style="126" customWidth="1"/><col min="15891" max="16128" width="11.42578125" style="126"/><col min="16129" max="16129" width="3.28515625" style="126" customWidth="1"/><col min="16130" max="16130" width="56.140625" style="126" customWidth="1"/><col min="16131" max="16131" width="13" style="126" customWidth="1"/><col min="16132" max="16132" width="12.7109375" style="126" customWidth="1"/><col min="16133" max="16133" width="11.5703125" style="126" customWidth="1"/><col min="16134" max="16134" width="11.140625" style="126" customWidth="1"/><col min="16135" max="16135" width="11.28515625" style="126" customWidth="1"/><col min="16136" max="16136" width="10.140625" style="126" customWidth="1"/><col min="16137" max="16137" width="9.5703125" style="126" customWidth="1"/><col min="16138" max="16138" width="10.7109375" style="126" customWidth="1"/><col min="16139" max="16139" width="8.5703125" style="126" customWidth="1"/><col min="16140" max="16140" width="12.42578125" style="126" customWidth="1"/><col min="16141" max="16141" width="9.7109375" style="126" customWidth="1"/><col min="16142" max="16142" width="11.28515625" style="126" customWidth="1"/><col min="16143" max="16143" width="10.42578125" style="126" customWidth="1"/><col min="16144" max="16144" width="11.42578125" style="126"/><col min="16145" max="16146" width="12.5703125" style="126" customWidth="1"/><col min="16147" max="16384" width="11.42578125" style="126"/></cols><sheetData><row r="1" spans="1:18" s="21" customFormat="1" ht="116.25" customHeight="1"><c r="A1" s="243" t="str"><f>Translation!$A$31</f><v>Island  Sustainable Energy Action Plan (ISEAP)</v></c><c r="B1" s="243"/><c r="C1" s="243"/><c r="D1" s="243"/><c r="E1" s="243"/><c r="F1" s="243"/><c r="G1" s="243"/><c r="H1" s="243"/><c r="I1" s="243"/><c r="J1" s="243"/><c r="K1" s="243"/><c r="L1" s="243"/><c r="M1" s="243"/><c r="N1" s="243"/><c r="O1" s="243"/><c r="P1" s="243"/><c r="Q1" s="243"/><c r="R1" s="243"/></row><row r="2" spans="1:18" s="21" customFormat="1" ht="28.5" customHeight="1"><c r="A2" s="82"/><c r="B2" s="83" t="s"><v>450</v></c><c r="C2" s="82"/><c r="D2" s="82"/><c r="E2" s="82"/><c r="F2" s="84" t="str"><f>Translation!$A$10</f><v>Island</v></c><c r="G2" s="85" t="str"><f>'Start here'!$B$5</f><v>Cyprus - Agios Athanasios</v></c><c r="H2" s="87"/><c r="I2" s="87"/><c r="J2" s="87"/><c r="K2" s="87"/><c r="L2" s="87"/><c r="M2" s="87"/><c r="N2" s="87"/><c r="O2" s="87"/><c r="P2" s="87"/><c r="Q2" s="87"/><c r="R2" s="87"/></row><row r="3" spans="1:18" ht="28.5" customHeight="1"><c r="A3" s="265"/><c r="B3" s="265"/><c r="C3" s="265"/><c r="D3" s="265"/><c r="E3" s="265"/><c r="F3" s="265"/><c r="G3" s="265"/><c r="H3" s="265"/><c r="I3" s="265"/><c r="J3" s="127"/><c r="K3" s="127"/><c r="Q3" s="27"/></row><row r="4" spans="1:18" ht="39.75" customHeight="1"><c r="A4" s="266" t="str"><f>Translation!A33</f><v>OVERALL STRATEGY</v></c><c r="B4" s="266"/><c r="C4" s="266"/><c r="D4" s="266"/><c r="E4" s="266"/><c r="F4" s="266"/><c r="G4" s="266"/><c r="H4" s="266"/><c r="I4" s="266"/><c r="J4" s="266"/><c r="K4" s="266"/><c r="L4" s="266"/><c r="M4" s="266"/><c r="N4" s="266"/><c r="O4" s="266"/><c r="P4" s="266"/><c r="Q4" s="266"/><c r="R4" s="266"/></row><row r="5" spans="1:18" ht="21"><c r="A5" s="137"/><c r="B5" s="146"/><c r="C5" s="147"/><c r="D5" s="148"/><c r="E5" s="148"/><c r="F5" s="148"/><c r="G5" s="149"/><c r="H5" s="150"/><c r="P5" s="270" t="str"><f>Translation!$A$53</f><v>Mandatory fields</v></c><c r="Q5" s="270"/><c r="R5" s="270"/></row><row r="6" spans="1:18" ht="31.5"><c r="A6" s="166"/><c r="B6" s="167"/><c r="J6" s="168" t="str"><f>Translation!A36</f><v>Absolute reduction</v></c><c r="L6" s="168" t="str"><f>Translation!A38</f><v>Per capita reduction</v></c></row><row r="7" spans="1:18" s="170" customFormat="1" ht="36"><c r="A7" s="119" t="s"><v>0</v></c><c r="B7" s="268" t="str"><f>Translation!A34</f><v>OVERALL CO2 EMISSION REDUCTION TARGET BY 2020</v></c><c r="C7" s="268"/><c r="D7" s="268"/><c r="E7" s="268"/><c r="F7" s="268"/><c r="G7" s="268"/><c r="H7" s="268"/><c r="I7" s="269"/><c r="J7" s="123"><v>0.2</v></c><c r="K7" s="169" t="str"><f>Translation!A37</f><v>or</v></c><c r="L7" s="123"><v>0.2</v></c><c r="M7" s="267" t="str"><f>Translation!$B$35</f><v>Please select the corresponding box</v></c><c r="N7" s="267"/><c r="O7" s="267"/></row><row r="8" spans="1:18" ht="33.75" customHeight="1"><c r="A8" s="137"/><c r="B8" s="146"/><c r="C8" s="147"/><c r="D8" s="148"/><c r="E8" s="148"/><c r="F8" s="148"/><c r="G8" s="149"/><c r="H8" s="150"/><c r="P8" s="126" t="s"><v>1070</v></c></row><row r="9" spans="1:18" s="193" customFormat="1" ht="36"><c r="A9" s="119" t="s"><v>4</v></c><c r="B9" s="106" t="str"><f>Translation!A40</f><v>LONG-TERM VISION OF YOUR LOCAL AUTHORITY (please include priority areas, main trends and challenges)</v></c><c r="C9" s="190"/><c r="D9" s="191"/><c r="E9" s="190"/><c r="F9" s="191"/><c r="G9" s="190"/><c r="H9" s="192"/><c r="I9" s="192"/><c r="J9" s="192"/><c r="K9" s="192"/><c r="L9" s="192"/><c r="M9" s="192"/><c r="N9" s="192"/></row><row r="10" spans="1:18" ht="137.25" customHeight="1"><c r="B10" s="262" t="s"><v>1110</v></c><c r="C10" s="263"/><c r="D10" s="263"/><c r="E10" s="263"/><c r="F10" s="263"/><c r="G10" s="263"/><c r="H10" s="263"/><c r="I10" s="263"/><c r="J10" s="263"/><c r="K10" s="263"/><c r="L10" s="263"/><c r="M10" s="263"/><c r="N10" s="263"/><c r="O10" s="263"/><c r="P10" s="263"/><c r="Q10" s="263"/><c r="R10" s="264"/></row><row r="11" spans="1:18" ht="13.5" customHeight="1"><c r="B11" s="171"/><c r="C11" s="171"/><c r="D11" s="171"/><c r="E11" s="171"/><c r="F11" s="171"/><c r="G11" s="171"/><c r="H11" s="171"/><c r="I11" s="171"/></row><row r="12" spans="1:18" s="193" customFormat="1" ht="36"><c r="A12" s="119" t="s"><v>10</v></c><c r="B12" s="106" t="str"><f>Translation!A41</f><v>ORGANISATIONAL AND FINANCIAL ASPECTS</v></c><c r="C12" s="192"/><c r="D12" s="192"/><c r="E12" s="192"/><c r="F12" s="192"/><c r="G12" s="192"/><c r="H12" s="192"/><c r="I12" s="192"/><c r="J12" s="192"/><c r="K12" s="192"/><c r="L12" s="192"/><c r="M12" s="192"/><c r="N12" s="192"/></row><row r="13" spans="1:18" ht="44.25" customHeight="1"><c r="A13" s="153"/><c r="B13" s="257" t="str"><f>Translation!A42</f><v>Coordination and organisational structures created/assigned</v></c><c r="C13" s="258"/><c r="D13" s="259" t="s"><v>1071</v></c><c r="E13" s="260"/><c r="F13" s="260"/><c r="G13" s="260"/><c r="H13" s="260"/><c r="I13" s="260"/><c r="J13" s="260"/><c r="K13" s="260"/><c r="L13" s="260"/><c r="M13" s="260"/><c r="N13" s="260"/><c r="O13" s="260"/><c r="P13" s="260"/><c r="Q13" s="260"/><c r="R13" s="261"/></row><row r="14" spans="1:18" ht="44.25" customHeight="1"><c r="A14" s="153"/><c r="B14" s="257" t="str"><f>Translation!A43</f><v>Staff capacity allocated</v></c><c r="C14" s="258"/><c r="D14" s="259" t="s"><v>1111</v></c><c r="E14" s="260"/><c r="F14" s="260"/><c r="G14" s="260"/><c r="H14" s="260"/><c r="I14" s="260"/><c r="J14" s="260"/><c r="K14" s="260"/><c r="L14" s="260"/><c r="M14" s="260"/><c r="N14" s="260"/><c r="O14" s="260"/><c r="P14" s="260"/><c r="Q14" s="260"/><c r="R14" s="261"/></row><row r="15" spans="1:18" ht="44.25" customHeight="1"><c r="A15" s="153"/><c r="B15" s="257" t="str"><f>Translation!A44</f><v>Involvement of stakeholders and citizens</v></c><c r="C15" s="258"/><c r="D15" s="259" t="s"><v>1072</v></c><c r="E15" s="260"/><c r="F15" s="260"/><c r="G15" s="260"/><c r="H15" s="260"/><c r="I15" s="260"/><c r="J15" s="260"/><c r="K15" s="260"/><c r="L15" s="260"/><c r="M15" s="260"/><c r="N15" s="260"/><c r="O15" s="260"/><c r="P15" s="260"/><c r="Q15" s="260"/><c r="R15" s="261"/></row><row r="16" spans="1:18" ht="44.25" customHeight="1"><c r="A16" s="153"/><c r="B16" s="257" t="str"><f>Translation!A45</f><v>Overall estimated budget</v></c><c r="C16" s="258"/><c r="D16" s="259" t="s"><v>1076</v></c><c r="E16" s="260"/><c r="F16" s="260"/><c r="G16" s="260"/><c r="H16" s="260"/><c r="I16" s="260"/><c r="J16" s="260"/><c r="K16" s="260"/><c r="L16" s="260"/><c r="M16" s="260"/><c r="N16" s="260"/><c r="O16" s="260"/><c r="P16" s="260"/><c r="Q16" s="260"/><c r="R16" s="261"/></row><row r="17" spans="1:18" ht="44.25" customHeight="1"><c r="A17" s="153"/><c r="B17" s="257" t="str"><f>Translation!A46</f><v>Foreseen financing sources for the investments within your action plan</v></c><c r="C17" s="258"/><c r="D17" s="259" t="s"><v>1073</v></c><c r="E17" s="260"/><c r="F17" s="260"/><c r="G17" s="260"/><c r="H17" s="260"/><c r="I17" s="260"/><c r="J17" s="260"/><c r="K17" s="260"/><c r="L17" s="260"/><c r="M17" s="260"/><c r="N17" s="260"/><c r="O17" s="260"/><c r="P17" s="260"/><c r="Q17" s="260"/><c r="R17" s="261"/></row><row r="18" spans="1:18" ht="44.25" customHeight="1"><c r="A18" s="153"/><c r="B18" s="257" t="str"><f>Translation!A47</f><v>Planned measures for monitoring and follow up</v></c><c r="C18" s="258"/><c r="D18" s="259" t="s"><v>1074</v></c><c r="E18" s="260"/><c r="F18" s="260"/><c r="G18" s="260"/><c r="H18" s="260"/><c r="I18" s="260"/><c r="J18" s="260"/><c r="K18" s="260"/><c r="L18" s="260"/><c r="M18" s="260"/><c r="N18" s="260"/><c r="O18" s="260"/><c r="P18" s="260"/><c r="Q18" s="260"/><c r="R18" s="261"/></row><row r="19" spans="1:18" ht="23.25" customHeight="1"><c r="A19" s="153"/><c r="B19" s="171"/><c r="C19" s="171"/><c r="D19" s="171"/><c r="E19" s="171"/><c r="F19" s="171"/><c r="G19" s="171"/><c r="H19" s="171"/><c r="I19" s="171"/></row><row r="20" spans="1:18" ht="23.25"><c r="A20" s="153"/><c r="B20" s="253" t="str"><f>Translation!A48</f><v xml:space="preserve">Go to the next sheet dedicated to your Baseline Emission Inventory </v></c><c r="C20" s="254"/><c r="D20" s="254"/><c r="E20" s="254"/><c r="F20" s="254"/><c r="G20" s="254"/><c r="H20" s="254"/><c r="I20" s="254"/><c r="J20" s="254"/><c r="K20" s="254"/><c r="L20" s="254"/><c r="M20" s="254"/><c r="N20" s="254"/><c r="O20" s="254"/><c r="P20" s="254"/><c r="Q20" s="254"/><c r="R20" s="254"/></row><row r="21" spans="1:18" ht="13.5" customHeight="1"><c r="A21" s="153"/><c r="B21" s="171"/><c r="C21" s="171"/><c r="D21" s="171"/><c r="E21" s="171"/><c r="F21" s="171"/><c r="G21" s="171"/><c r="H21" s="171"/><c r="I21" s="171"/></row><row r="22" spans="1:18" s="21" customFormat="1" ht="12.75" customHeight="1"><c r="B22" s="255"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22" s="255"/><c r="D22" s="255"/><c r="E22" s="255"/><c r="F22" s="255"/><c r="G22" s="255"/><c r="H22" s="255"/><c r="I22" s="255"/><c r="J22" s="255"/><c r="K22" s="255"/><c r="L22" s="255"/><c r="M22" s="255"/><c r="N22" s="255"/><c r="O22" s="255"/><c r="P22" s="255"/><c r="Q22" s="255"/><c r="R22" s="255"/></row><row r="23" spans="1:18" s="21" customFormat="1" ht="12.75" customHeight="1"><c r="B23" s="255"/><c r="C23" s="255"/><c r="D23" s="255"/><c r="E23" s="255"/><c r="F23" s="255"/><c r="G23" s="255"/><c r="H23" s="255"/><c r="I23" s="255"/><c r="J23" s="255"/><c r="K23" s="255"/><c r="L23" s="255"/><c r="M23" s="255"/><c r="N23" s="255"/><c r="O23" s="255"/><c r="P23" s="255"/><c r="Q23" s="255"/><c r="R23" s="255"/></row><row r="24" spans="1:18" s="21" customFormat="1" ht="12.75" customHeight="1"><c r="B24" s="255"/><c r="C24" s="255"/><c r="D24" s="255"/><c r="E24" s="255"/><c r="F24" s="255"/><c r="G24" s="255"/><c r="H24" s="255"/><c r="I24" s="255"/><c r="J24" s="255"/><c r="K24" s="255"/><c r="L24" s="255"/><c r="M24" s="255"/><c r="N24" s="255"/><c r="O24" s="255"/><c r="P24" s="255"/><c r="Q24" s="255"/><c r="R24" s="255"/></row><row r="26" spans="1:18" s="172" customFormat="1" ht="15.75"><c r="B26" s="256"/><c r="C26" s="256"/><c r="D26" s="256"/><c r="E26" s="256"/><c r="F26" s="256"/><c r="G26" s="256"/><c r="H26" s="256"/><c r="I26" s="256"/><c r="J26" s="256"/><c r="K26" s="256"/><c r="L26" s="256"/><c r="M26" s="256"/><c r="N26" s="256"/><c r="O26" s="256"/></row></sheetData><mergeCells count="22"><mergeCell ref="D15:R15"/><mergeCell ref="A3:I3"/><mergeCell ref="A4:R4"/><mergeCell ref="M7:O7"/><mergeCell ref="B7:I7"/><mergeCell ref="P5:R5"/><mergeCell ref="B20:R20"/><mergeCell ref="B22:R24"/><mergeCell ref="B26:O26"/><mergeCell ref="A1:R1"/><mergeCell ref="B16:C16"/><mergeCell ref="D16:R16"/><mergeCell ref="B17:C17"/><mergeCell ref="D17:R17"/><mergeCell ref="B18:C18"/><mergeCell ref="D18:R18"/><mergeCell ref="B10:R10"/><mergeCell ref="B13:C13"/><mergeCell ref="D13:R13"/><mergeCell ref="B14:C14"/><mergeCell ref="D14:R14"/><mergeCell ref="B15:C15"/></mergeCells><pageMargins left="0.70866141732283472" right="0.70866141732283472" top="0.74803149606299213" bottom="0.74803149606299213" header="0.31496062992125984" footer="0.31496062992125984"/><pageSetup paperSize="9" scale="53" fitToHeight="0" orientation="landscape" horizontalDpi="300" r:ID_"rId1"/><drawing r:ID_"rId2"/></worksheet>
</file>

<file path=xl/worksheets/sheet5.xml><?xml version="1.0" encoding="UTF-8" standalone="yes"?>
<worksheet xmlns="http://schemas.openxmlformats.org/spreadsheetml/2006/main" xmlns:r="http://schemas.openxmlformats.org/officeDocument/2006/relationships"><sheetPr><tabColor rgb="FF00B050"/><pageSetUpPr fitToPage="1"/></sheetPr><dimension ref="A1:AF144"/><sheetViews><sheetView showGridLines="0" showZeros="0" topLeftCell="A127" zoomScale="70" zoomScaleNormal="70" workbookViewID_"0"><pane xSplit="1" topLeftCell="B1" activePane="topRight" state="frozen"/><selection activeCell="A13" sqref="A13"/><selection pane="topRight" activeCell="F104" sqref="F104"/></sheetView></sheetViews><sheetFormatPr defaultColWidth="11.42578125" defaultRowHeight="12.75"/><cols><col min="1" max="1" width="6.7109375" style="126" customWidth="1"/><col min="2" max="2" width="56.140625" style="126" customWidth="1"/><col min="3" max="3" width="13.5703125" style="126" customWidth="1"/><col min="4" max="4" width="12.7109375" style="126" customWidth="1"/><col min="5" max="5" width="11.5703125" style="126" customWidth="1"/><col min="6" max="6" width="11.140625" style="126" customWidth="1"/><col min="7" max="7" width="11.28515625" style="126" customWidth="1"/><col min="8" max="8" width="11.140625" style="126" customWidth="1"/><col min="9" max="9" width="12.42578125" style="126" customWidth="1"/><col min="10" max="10" width="10.7109375" style="126" customWidth="1"/><col min="11" max="11" width="12" style="126" customWidth="1"/><col min="12" max="12" width="10" style="126" customWidth="1"/><col min="13" max="13" width="15" style="126" customWidth="1"/><col min="14" max="14" width="11.28515625" style="126" customWidth="1"/><col min="15" max="15" width="11.42578125" style="126" customWidth="1"/><col min="16" max="16" width="11.42578125" style="126"/><col min="17" max="17" width="14.42578125" style="126" customWidth="1"/><col min="18" max="18" width="12.5703125" style="126" customWidth="1"/><col min="19" max="19" width="13.7109375" style="126" customWidth="1"/><col min="20" max="20" width="14.7109375" style="126" customWidth="1"/><col min="21" max="21" width="17.85546875" style="126" customWidth="1"/><col min="22" max="22" width="11.42578125" style="126"/><col min="23" max="23" width="17.28515625" style="126" customWidth="1"/><col min="24" max="24" width="19.42578125" style="126" customWidth="1"/><col min="25" max="25" width="14.140625" style="126" customWidth="1"/><col min="26" max="26" width="14" style="126" customWidth="1"/><col min="27" max="27" width="17.85546875" style="126" customWidth="1"/><col min="28" max="28" width="16" style="126" customWidth="1"/><col min="29" max="29" width="11.42578125" style="126"/><col min="30" max="30" width="16.5703125" style="126" customWidth="1"/><col min="31" max="256" width="11.42578125" style="126"/><col min="257" max="257" width="3.28515625" style="126" customWidth="1"/><col min="258" max="258" width="56.140625" style="126" customWidth="1"/><col min="259" max="259" width="13" style="126" customWidth="1"/><col min="260" max="260" width="12.7109375" style="126" customWidth="1"/><col min="261" max="261" width="11.5703125" style="126" customWidth="1"/><col min="262" max="262" width="11.140625" style="126" customWidth="1"/><col min="263" max="263" width="11.28515625" style="126" customWidth="1"/><col min="264" max="264" width="10.140625" style="126" customWidth="1"/><col min="265" max="265" width="9.5703125" style="126" customWidth="1"/><col min="266" max="266" width="10.7109375" style="126" customWidth="1"/><col min="267" max="267" width="8.5703125" style="126" customWidth="1"/><col min="268" max="268" width="12.42578125" style="126" customWidth="1"/><col min="269" max="270" width="11.28515625" style="126" customWidth="1"/><col min="271" max="271" width="10.42578125" style="126" customWidth="1"/><col min="272" max="272" width="11.42578125" style="126"/><col min="273" max="274" width="12.5703125" style="126" customWidth="1"/><col min="275" max="512" width="11.42578125" style="126"/><col min="513" max="513" width="3.28515625" style="126" customWidth="1"/><col min="514" max="514" width="56.140625" style="126" customWidth="1"/><col min="515" max="515" width="13" style="126" customWidth="1"/><col min="516" max="516" width="12.7109375" style="126" customWidth="1"/><col min="517" max="517" width="11.5703125" style="126" customWidth="1"/><col min="518" max="518" width="11.140625" style="126" customWidth="1"/><col min="519" max="519" width="11.28515625" style="126" customWidth="1"/><col min="520" max="520" width="10.140625" style="126" customWidth="1"/><col min="521" max="521" width="9.5703125" style="126" customWidth="1"/><col min="522" max="522" width="10.7109375" style="126" customWidth="1"/><col min="523" max="523" width="8.5703125" style="126" customWidth="1"/><col min="524" max="524" width="12.42578125" style="126" customWidth="1"/><col min="525" max="526" width="11.28515625" style="126" customWidth="1"/><col min="527" max="527" width="10.42578125" style="126" customWidth="1"/><col min="528" max="528" width="11.42578125" style="126"/><col min="529" max="530" width="12.5703125" style="126" customWidth="1"/><col min="531" max="768" width="11.42578125" style="126"/><col min="769" max="769" width="3.28515625" style="126" customWidth="1"/><col min="770" max="770" width="56.140625" style="126" customWidth="1"/><col min="771" max="771" width="13" style="126" customWidth="1"/><col min="772" max="772" width="12.7109375" style="126" customWidth="1"/><col min="773" max="773" width="11.5703125" style="126" customWidth="1"/><col min="774" max="774" width="11.140625" style="126" customWidth="1"/><col min="775" max="775" width="11.28515625" style="126" customWidth="1"/><col min="776" max="776" width="10.140625" style="126" customWidth="1"/><col min="777" max="777" width="9.5703125" style="126" customWidth="1"/><col min="778" max="778" width="10.7109375" style="126" customWidth="1"/><col min="779" max="779" width="8.5703125" style="126" customWidth="1"/><col min="780" max="780" width="12.42578125" style="126" customWidth="1"/><col min="781" max="782" width="11.28515625" style="126" customWidth="1"/><col min="783" max="783" width="10.42578125" style="126" customWidth="1"/><col min="784" max="784" width="11.42578125" style="126"/><col min="785" max="786" width="12.5703125" style="126" customWidth="1"/><col min="787" max="1024" width="11.42578125" style="126"/><col min="1025" max="1025" width="3.28515625" style="126" customWidth="1"/><col min="1026" max="1026" width="56.140625" style="126" customWidth="1"/><col min="1027" max="1027" width="13" style="126" customWidth="1"/><col min="1028" max="1028" width="12.7109375" style="126" customWidth="1"/><col min="1029" max="1029" width="11.5703125" style="126" customWidth="1"/><col min="1030" max="1030" width="11.140625" style="126" customWidth="1"/><col min="1031" max="1031" width="11.28515625" style="126" customWidth="1"/><col min="1032" max="1032" width="10.140625" style="126" customWidth="1"/><col min="1033" max="1033" width="9.5703125" style="126" customWidth="1"/><col min="1034" max="1034" width="10.7109375" style="126" customWidth="1"/><col min="1035" max="1035" width="8.5703125" style="126" customWidth="1"/><col min="1036" max="1036" width="12.42578125" style="126" customWidth="1"/><col min="1037" max="1038" width="11.28515625" style="126" customWidth="1"/><col min="1039" max="1039" width="10.42578125" style="126" customWidth="1"/><col min="1040" max="1040" width="11.42578125" style="126"/><col min="1041" max="1042" width="12.5703125" style="126" customWidth="1"/><col min="1043" max="1280" width="11.42578125" style="126"/><col min="1281" max="1281" width="3.28515625" style="126" customWidth="1"/><col min="1282" max="1282" width="56.140625" style="126" customWidth="1"/><col min="1283" max="1283" width="13" style="126" customWidth="1"/><col min="1284" max="1284" width="12.7109375" style="126" customWidth="1"/><col min="1285" max="1285" width="11.5703125" style="126" customWidth="1"/><col min="1286" max="1286" width="11.140625" style="126" customWidth="1"/><col min="1287" max="1287" width="11.28515625" style="126" customWidth="1"/><col min="1288" max="1288" width="10.140625" style="126" customWidth="1"/><col min="1289" max="1289" width="9.5703125" style="126" customWidth="1"/><col min="1290" max="1290" width="10.7109375" style="126" customWidth="1"/><col min="1291" max="1291" width="8.5703125" style="126" customWidth="1"/><col min="1292" max="1292" width="12.42578125" style="126" customWidth="1"/><col min="1293" max="1294" width="11.28515625" style="126" customWidth="1"/><col min="1295" max="1295" width="10.42578125" style="126" customWidth="1"/><col min="1296" max="1296" width="11.42578125" style="126"/><col min="1297" max="1298" width="12.5703125" style="126" customWidth="1"/><col min="1299" max="1536" width="11.42578125" style="126"/><col min="1537" max="1537" width="3.28515625" style="126" customWidth="1"/><col min="1538" max="1538" width="56.140625" style="126" customWidth="1"/><col min="1539" max="1539" width="13" style="126" customWidth="1"/><col min="1540" max="1540" width="12.7109375" style="126" customWidth="1"/><col min="1541" max="1541" width="11.5703125" style="126" customWidth="1"/><col min="1542" max="1542" width="11.140625" style="126" customWidth="1"/><col min="1543" max="1543" width="11.28515625" style="126" customWidth="1"/><col min="1544" max="1544" width="10.140625" style="126" customWidth="1"/><col min="1545" max="1545" width="9.5703125" style="126" customWidth="1"/><col min="1546" max="1546" width="10.7109375" style="126" customWidth="1"/><col min="1547" max="1547" width="8.5703125" style="126" customWidth="1"/><col min="1548" max="1548" width="12.42578125" style="126" customWidth="1"/><col min="1549" max="1550" width="11.28515625" style="126" customWidth="1"/><col min="1551" max="1551" width="10.42578125" style="126" customWidth="1"/><col min="1552" max="1552" width="11.42578125" style="126"/><col min="1553" max="1554" width="12.5703125" style="126" customWidth="1"/><col min="1555" max="1792" width="11.42578125" style="126"/><col min="1793" max="1793" width="3.28515625" style="126" customWidth="1"/><col min="1794" max="1794" width="56.140625" style="126" customWidth="1"/><col min="1795" max="1795" width="13" style="126" customWidth="1"/><col min="1796" max="1796" width="12.7109375" style="126" customWidth="1"/><col min="1797" max="1797" width="11.5703125" style="126" customWidth="1"/><col min="1798" max="1798" width="11.140625" style="126" customWidth="1"/><col min="1799" max="1799" width="11.28515625" style="126" customWidth="1"/><col min="1800" max="1800" width="10.140625" style="126" customWidth="1"/><col min="1801" max="1801" width="9.5703125" style="126" customWidth="1"/><col min="1802" max="1802" width="10.7109375" style="126" customWidth="1"/><col min="1803" max="1803" width="8.5703125" style="126" customWidth="1"/><col min="1804" max="1804" width="12.42578125" style="126" customWidth="1"/><col min="1805" max="1806" width="11.28515625" style="126" customWidth="1"/><col min="1807" max="1807" width="10.42578125" style="126" customWidth="1"/><col min="1808" max="1808" width="11.42578125" style="126"/><col min="1809" max="1810" width="12.5703125" style="126" customWidth="1"/><col min="1811" max="2048" width="11.42578125" style="126"/><col min="2049" max="2049" width="3.28515625" style="126" customWidth="1"/><col min="2050" max="2050" width="56.140625" style="126" customWidth="1"/><col min="2051" max="2051" width="13" style="126" customWidth="1"/><col min="2052" max="2052" width="12.7109375" style="126" customWidth="1"/><col min="2053" max="2053" width="11.5703125" style="126" customWidth="1"/><col min="2054" max="2054" width="11.140625" style="126" customWidth="1"/><col min="2055" max="2055" width="11.28515625" style="126" customWidth="1"/><col min="2056" max="2056" width="10.140625" style="126" customWidth="1"/><col min="2057" max="2057" width="9.5703125" style="126" customWidth="1"/><col min="2058" max="2058" width="10.7109375" style="126" customWidth="1"/><col min="2059" max="2059" width="8.5703125" style="126" customWidth="1"/><col min="2060" max="2060" width="12.42578125" style="126" customWidth="1"/><col min="2061" max="2062" width="11.28515625" style="126" customWidth="1"/><col min="2063" max="2063" width="10.42578125" style="126" customWidth="1"/><col min="2064" max="2064" width="11.42578125" style="126"/><col min="2065" max="2066" width="12.5703125" style="126" customWidth="1"/><col min="2067" max="2304" width="11.42578125" style="126"/><col min="2305" max="2305" width="3.28515625" style="126" customWidth="1"/><col min="2306" max="2306" width="56.140625" style="126" customWidth="1"/><col min="2307" max="2307" width="13" style="126" customWidth="1"/><col min="2308" max="2308" width="12.7109375" style="126" customWidth="1"/><col min="2309" max="2309" width="11.5703125" style="126" customWidth="1"/><col min="2310" max="2310" width="11.140625" style="126" customWidth="1"/><col min="2311" max="2311" width="11.28515625" style="126" customWidth="1"/><col min="2312" max="2312" width="10.140625" style="126" customWidth="1"/><col min="2313" max="2313" width="9.5703125" style="126" customWidth="1"/><col min="2314" max="2314" width="10.7109375" style="126" customWidth="1"/><col min="2315" max="2315" width="8.5703125" style="126" customWidth="1"/><col min="2316" max="2316" width="12.42578125" style="126" customWidth="1"/><col min="2317" max="2318" width="11.28515625" style="126" customWidth="1"/><col min="2319" max="2319" width="10.42578125" style="126" customWidth="1"/><col min="2320" max="2320" width="11.42578125" style="126"/><col min="2321" max="2322" width="12.5703125" style="126" customWidth="1"/><col min="2323" max="2560" width="11.42578125" style="126"/><col min="2561" max="2561" width="3.28515625" style="126" customWidth="1"/><col min="2562" max="2562" width="56.140625" style="126" customWidth="1"/><col min="2563" max="2563" width="13" style="126" customWidth="1"/><col min="2564" max="2564" width="12.7109375" style="126" customWidth="1"/><col min="2565" max="2565" width="11.5703125" style="126" customWidth="1"/><col min="2566" max="2566" width="11.140625" style="126" customWidth="1"/><col min="2567" max="2567" width="11.28515625" style="126" customWidth="1"/><col min="2568" max="2568" width="10.140625" style="126" customWidth="1"/><col min="2569" max="2569" width="9.5703125" style="126" customWidth="1"/><col min="2570" max="2570" width="10.7109375" style="126" customWidth="1"/><col min="2571" max="2571" width="8.5703125" style="126" customWidth="1"/><col min="2572" max="2572" width="12.42578125" style="126" customWidth="1"/><col min="2573" max="2574" width="11.28515625" style="126" customWidth="1"/><col min="2575" max="2575" width="10.42578125" style="126" customWidth="1"/><col min="2576" max="2576" width="11.42578125" style="126"/><col min="2577" max="2578" width="12.5703125" style="126" customWidth="1"/><col min="2579" max="2816" width="11.42578125" style="126"/><col min="2817" max="2817" width="3.28515625" style="126" customWidth="1"/><col min="2818" max="2818" width="56.140625" style="126" customWidth="1"/><col min="2819" max="2819" width="13" style="126" customWidth="1"/><col min="2820" max="2820" width="12.7109375" style="126" customWidth="1"/><col min="2821" max="2821" width="11.5703125" style="126" customWidth="1"/><col min="2822" max="2822" width="11.140625" style="126" customWidth="1"/><col min="2823" max="2823" width="11.28515625" style="126" customWidth="1"/><col min="2824" max="2824" width="10.140625" style="126" customWidth="1"/><col min="2825" max="2825" width="9.5703125" style="126" customWidth="1"/><col min="2826" max="2826" width="10.7109375" style="126" customWidth="1"/><col min="2827" max="2827" width="8.5703125" style="126" customWidth="1"/><col min="2828" max="2828" width="12.42578125" style="126" customWidth="1"/><col min="2829" max="2830" width="11.28515625" style="126" customWidth="1"/><col min="2831" max="2831" width="10.42578125" style="126" customWidth="1"/><col min="2832" max="2832" width="11.42578125" style="126"/><col min="2833" max="2834" width="12.5703125" style="126" customWidth="1"/><col min="2835" max="3072" width="11.42578125" style="126"/><col min="3073" max="3073" width="3.28515625" style="126" customWidth="1"/><col min="3074" max="3074" width="56.140625" style="126" customWidth="1"/><col min="3075" max="3075" width="13" style="126" customWidth="1"/><col min="3076" max="3076" width="12.7109375" style="126" customWidth="1"/><col min="3077" max="3077" width="11.5703125" style="126" customWidth="1"/><col min="3078" max="3078" width="11.140625" style="126" customWidth="1"/><col min="3079" max="3079" width="11.28515625" style="126" customWidth="1"/><col min="3080" max="3080" width="10.140625" style="126" customWidth="1"/><col min="3081" max="3081" width="9.5703125" style="126" customWidth="1"/><col min="3082" max="3082" width="10.7109375" style="126" customWidth="1"/><col min="3083" max="3083" width="8.5703125" style="126" customWidth="1"/><col min="3084" max="3084" width="12.42578125" style="126" customWidth="1"/><col min="3085" max="3086" width="11.28515625" style="126" customWidth="1"/><col min="3087" max="3087" width="10.42578125" style="126" customWidth="1"/><col min="3088" max="3088" width="11.42578125" style="126"/><col min="3089" max="3090" width="12.5703125" style="126" customWidth="1"/><col min="3091" max="3328" width="11.42578125" style="126"/><col min="3329" max="3329" width="3.28515625" style="126" customWidth="1"/><col min="3330" max="3330" width="56.140625" style="126" customWidth="1"/><col min="3331" max="3331" width="13" style="126" customWidth="1"/><col min="3332" max="3332" width="12.7109375" style="126" customWidth="1"/><col min="3333" max="3333" width="11.5703125" style="126" customWidth="1"/><col min="3334" max="3334" width="11.140625" style="126" customWidth="1"/><col min="3335" max="3335" width="11.28515625" style="126" customWidth="1"/><col min="3336" max="3336" width="10.140625" style="126" customWidth="1"/><col min="3337" max="3337" width="9.5703125" style="126" customWidth="1"/><col min="3338" max="3338" width="10.7109375" style="126" customWidth="1"/><col min="3339" max="3339" width="8.5703125" style="126" customWidth="1"/><col min="3340" max="3340" width="12.42578125" style="126" customWidth="1"/><col min="3341" max="3342" width="11.28515625" style="126" customWidth="1"/><col min="3343" max="3343" width="10.42578125" style="126" customWidth="1"/><col min="3344" max="3344" width="11.42578125" style="126"/><col min="3345" max="3346" width="12.5703125" style="126" customWidth="1"/><col min="3347" max="3584" width="11.42578125" style="126"/><col min="3585" max="3585" width="3.28515625" style="126" customWidth="1"/><col min="3586" max="3586" width="56.140625" style="126" customWidth="1"/><col min="3587" max="3587" width="13" style="126" customWidth="1"/><col min="3588" max="3588" width="12.7109375" style="126" customWidth="1"/><col min="3589" max="3589" width="11.5703125" style="126" customWidth="1"/><col min="3590" max="3590" width="11.140625" style="126" customWidth="1"/><col min="3591" max="3591" width="11.28515625" style="126" customWidth="1"/><col min="3592" max="3592" width="10.140625" style="126" customWidth="1"/><col min="3593" max="3593" width="9.5703125" style="126" customWidth="1"/><col min="3594" max="3594" width="10.7109375" style="126" customWidth="1"/><col min="3595" max="3595" width="8.5703125" style="126" customWidth="1"/><col min="3596" max="3596" width="12.42578125" style="126" customWidth="1"/><col min="3597" max="3598" width="11.28515625" style="126" customWidth="1"/><col min="3599" max="3599" width="10.42578125" style="126" customWidth="1"/><col min="3600" max="3600" width="11.42578125" style="126"/><col min="3601" max="3602" width="12.5703125" style="126" customWidth="1"/><col min="3603" max="3840" width="11.42578125" style="126"/><col min="3841" max="3841" width="3.28515625" style="126" customWidth="1"/><col min="3842" max="3842" width="56.140625" style="126" customWidth="1"/><col min="3843" max="3843" width="13" style="126" customWidth="1"/><col min="3844" max="3844" width="12.7109375" style="126" customWidth="1"/><col min="3845" max="3845" width="11.5703125" style="126" customWidth="1"/><col min="3846" max="3846" width="11.140625" style="126" customWidth="1"/><col min="3847" max="3847" width="11.28515625" style="126" customWidth="1"/><col min="3848" max="3848" width="10.140625" style="126" customWidth="1"/><col min="3849" max="3849" width="9.5703125" style="126" customWidth="1"/><col min="3850" max="3850" width="10.7109375" style="126" customWidth="1"/><col min="3851" max="3851" width="8.5703125" style="126" customWidth="1"/><col min="3852" max="3852" width="12.42578125" style="126" customWidth="1"/><col min="3853" max="3854" width="11.28515625" style="126" customWidth="1"/><col min="3855" max="3855" width="10.42578125" style="126" customWidth="1"/><col min="3856" max="3856" width="11.42578125" style="126"/><col min="3857" max="3858" width="12.5703125" style="126" customWidth="1"/><col min="3859" max="4096" width="11.42578125" style="126"/><col min="4097" max="4097" width="3.28515625" style="126" customWidth="1"/><col min="4098" max="4098" width="56.140625" style="126" customWidth="1"/><col min="4099" max="4099" width="13" style="126" customWidth="1"/><col min="4100" max="4100" width="12.7109375" style="126" customWidth="1"/><col min="4101" max="4101" width="11.5703125" style="126" customWidth="1"/><col min="4102" max="4102" width="11.140625" style="126" customWidth="1"/><col min="4103" max="4103" width="11.28515625" style="126" customWidth="1"/><col min="4104" max="4104" width="10.140625" style="126" customWidth="1"/><col min="4105" max="4105" width="9.5703125" style="126" customWidth="1"/><col min="4106" max="4106" width="10.7109375" style="126" customWidth="1"/><col min="4107" max="4107" width="8.5703125" style="126" customWidth="1"/><col min="4108" max="4108" width="12.42578125" style="126" customWidth="1"/><col min="4109" max="4110" width="11.28515625" style="126" customWidth="1"/><col min="4111" max="4111" width="10.42578125" style="126" customWidth="1"/><col min="4112" max="4112" width="11.42578125" style="126"/><col min="4113" max="4114" width="12.5703125" style="126" customWidth="1"/><col min="4115" max="4352" width="11.42578125" style="126"/><col min="4353" max="4353" width="3.28515625" style="126" customWidth="1"/><col min="4354" max="4354" width="56.140625" style="126" customWidth="1"/><col min="4355" max="4355" width="13" style="126" customWidth="1"/><col min="4356" max="4356" width="12.7109375" style="126" customWidth="1"/><col min="4357" max="4357" width="11.5703125" style="126" customWidth="1"/><col min="4358" max="4358" width="11.140625" style="126" customWidth="1"/><col min="4359" max="4359" width="11.28515625" style="126" customWidth="1"/><col min="4360" max="4360" width="10.140625" style="126" customWidth="1"/><col min="4361" max="4361" width="9.5703125" style="126" customWidth="1"/><col min="4362" max="4362" width="10.7109375" style="126" customWidth="1"/><col min="4363" max="4363" width="8.5703125" style="126" customWidth="1"/><col min="4364" max="4364" width="12.42578125" style="126" customWidth="1"/><col min="4365" max="4366" width="11.28515625" style="126" customWidth="1"/><col min="4367" max="4367" width="10.42578125" style="126" customWidth="1"/><col min="4368" max="4368" width="11.42578125" style="126"/><col min="4369" max="4370" width="12.5703125" style="126" customWidth="1"/><col min="4371" max="4608" width="11.42578125" style="126"/><col min="4609" max="4609" width="3.28515625" style="126" customWidth="1"/><col min="4610" max="4610" width="56.140625" style="126" customWidth="1"/><col min="4611" max="4611" width="13" style="126" customWidth="1"/><col min="4612" max="4612" width="12.7109375" style="126" customWidth="1"/><col min="4613" max="4613" width="11.5703125" style="126" customWidth="1"/><col min="4614" max="4614" width="11.140625" style="126" customWidth="1"/><col min="4615" max="4615" width="11.28515625" style="126" customWidth="1"/><col min="4616" max="4616" width="10.140625" style="126" customWidth="1"/><col min="4617" max="4617" width="9.5703125" style="126" customWidth="1"/><col min="4618" max="4618" width="10.7109375" style="126" customWidth="1"/><col min="4619" max="4619" width="8.5703125" style="126" customWidth="1"/><col min="4620" max="4620" width="12.42578125" style="126" customWidth="1"/><col min="4621" max="4622" width="11.28515625" style="126" customWidth="1"/><col min="4623" max="4623" width="10.42578125" style="126" customWidth="1"/><col min="4624" max="4624" width="11.42578125" style="126"/><col min="4625" max="4626" width="12.5703125" style="126" customWidth="1"/><col min="4627" max="4864" width="11.42578125" style="126"/><col min="4865" max="4865" width="3.28515625" style="126" customWidth="1"/><col min="4866" max="4866" width="56.140625" style="126" customWidth="1"/><col min="4867" max="4867" width="13" style="126" customWidth="1"/><col min="4868" max="4868" width="12.7109375" style="126" customWidth="1"/><col min="4869" max="4869" width="11.5703125" style="126" customWidth="1"/><col min="4870" max="4870" width="11.140625" style="126" customWidth="1"/><col min="4871" max="4871" width="11.28515625" style="126" customWidth="1"/><col min="4872" max="4872" width="10.140625" style="126" customWidth="1"/><col min="4873" max="4873" width="9.5703125" style="126" customWidth="1"/><col min="4874" max="4874" width="10.7109375" style="126" customWidth="1"/><col min="4875" max="4875" width="8.5703125" style="126" customWidth="1"/><col min="4876" max="4876" width="12.42578125" style="126" customWidth="1"/><col min="4877" max="4878" width="11.28515625" style="126" customWidth="1"/><col min="4879" max="4879" width="10.42578125" style="126" customWidth="1"/><col min="4880" max="4880" width="11.42578125" style="126"/><col min="4881" max="4882" width="12.5703125" style="126" customWidth="1"/><col min="4883" max="5120" width="11.42578125" style="126"/><col min="5121" max="5121" width="3.28515625" style="126" customWidth="1"/><col min="5122" max="5122" width="56.140625" style="126" customWidth="1"/><col min="5123" max="5123" width="13" style="126" customWidth="1"/><col min="5124" max="5124" width="12.7109375" style="126" customWidth="1"/><col min="5125" max="5125" width="11.5703125" style="126" customWidth="1"/><col min="5126" max="5126" width="11.140625" style="126" customWidth="1"/><col min="5127" max="5127" width="11.28515625" style="126" customWidth="1"/><col min="5128" max="5128" width="10.140625" style="126" customWidth="1"/><col min="5129" max="5129" width="9.5703125" style="126" customWidth="1"/><col min="5130" max="5130" width="10.7109375" style="126" customWidth="1"/><col min="5131" max="5131" width="8.5703125" style="126" customWidth="1"/><col min="5132" max="5132" width="12.42578125" style="126" customWidth="1"/><col min="5133" max="5134" width="11.28515625" style="126" customWidth="1"/><col min="5135" max="5135" width="10.42578125" style="126" customWidth="1"/><col min="5136" max="5136" width="11.42578125" style="126"/><col min="5137" max="5138" width="12.5703125" style="126" customWidth="1"/><col min="5139" max="5376" width="11.42578125" style="126"/><col min="5377" max="5377" width="3.28515625" style="126" customWidth="1"/><col min="5378" max="5378" width="56.140625" style="126" customWidth="1"/><col min="5379" max="5379" width="13" style="126" customWidth="1"/><col min="5380" max="5380" width="12.7109375" style="126" customWidth="1"/><col min="5381" max="5381" width="11.5703125" style="126" customWidth="1"/><col min="5382" max="5382" width="11.140625" style="126" customWidth="1"/><col min="5383" max="5383" width="11.28515625" style="126" customWidth="1"/><col min="5384" max="5384" width="10.140625" style="126" customWidth="1"/><col min="5385" max="5385" width="9.5703125" style="126" customWidth="1"/><col min="5386" max="5386" width="10.7109375" style="126" customWidth="1"/><col min="5387" max="5387" width="8.5703125" style="126" customWidth="1"/><col min="5388" max="5388" width="12.42578125" style="126" customWidth="1"/><col min="5389" max="5390" width="11.28515625" style="126" customWidth="1"/><col min="5391" max="5391" width="10.42578125" style="126" customWidth="1"/><col min="5392" max="5392" width="11.42578125" style="126"/><col min="5393" max="5394" width="12.5703125" style="126" customWidth="1"/><col min="5395" max="5632" width="11.42578125" style="126"/><col min="5633" max="5633" width="3.28515625" style="126" customWidth="1"/><col min="5634" max="5634" width="56.140625" style="126" customWidth="1"/><col min="5635" max="5635" width="13" style="126" customWidth="1"/><col min="5636" max="5636" width="12.7109375" style="126" customWidth="1"/><col min="5637" max="5637" width="11.5703125" style="126" customWidth="1"/><col min="5638" max="5638" width="11.140625" style="126" customWidth="1"/><col min="5639" max="5639" width="11.28515625" style="126" customWidth="1"/><col min="5640" max="5640" width="10.140625" style="126" customWidth="1"/><col min="5641" max="5641" width="9.5703125" style="126" customWidth="1"/><col min="5642" max="5642" width="10.7109375" style="126" customWidth="1"/><col min="5643" max="5643" width="8.5703125" style="126" customWidth="1"/><col min="5644" max="5644" width="12.42578125" style="126" customWidth="1"/><col min="5645" max="5646" width="11.28515625" style="126" customWidth="1"/><col min="5647" max="5647" width="10.42578125" style="126" customWidth="1"/><col min="5648" max="5648" width="11.42578125" style="126"/><col min="5649" max="5650" width="12.5703125" style="126" customWidth="1"/><col min="5651" max="5888" width="11.42578125" style="126"/><col min="5889" max="5889" width="3.28515625" style="126" customWidth="1"/><col min="5890" max="5890" width="56.140625" style="126" customWidth="1"/><col min="5891" max="5891" width="13" style="126" customWidth="1"/><col min="5892" max="5892" width="12.7109375" style="126" customWidth="1"/><col min="5893" max="5893" width="11.5703125" style="126" customWidth="1"/><col min="5894" max="5894" width="11.140625" style="126" customWidth="1"/><col min="5895" max="5895" width="11.28515625" style="126" customWidth="1"/><col min="5896" max="5896" width="10.140625" style="126" customWidth="1"/><col min="5897" max="5897" width="9.5703125" style="126" customWidth="1"/><col min="5898" max="5898" width="10.7109375" style="126" customWidth="1"/><col min="5899" max="5899" width="8.5703125" style="126" customWidth="1"/><col min="5900" max="5900" width="12.42578125" style="126" customWidth="1"/><col min="5901" max="5902" width="11.28515625" style="126" customWidth="1"/><col min="5903" max="5903" width="10.42578125" style="126" customWidth="1"/><col min="5904" max="5904" width="11.42578125" style="126"/><col min="5905" max="5906" width="12.5703125" style="126" customWidth="1"/><col min="5907" max="6144" width="11.42578125" style="126"/><col min="6145" max="6145" width="3.28515625" style="126" customWidth="1"/><col min="6146" max="6146" width="56.140625" style="126" customWidth="1"/><col min="6147" max="6147" width="13" style="126" customWidth="1"/><col min="6148" max="6148" width="12.7109375" style="126" customWidth="1"/><col min="6149" max="6149" width="11.5703125" style="126" customWidth="1"/><col min="6150" max="6150" width="11.140625" style="126" customWidth="1"/><col min="6151" max="6151" width="11.28515625" style="126" customWidth="1"/><col min="6152" max="6152" width="10.140625" style="126" customWidth="1"/><col min="6153" max="6153" width="9.5703125" style="126" customWidth="1"/><col min="6154" max="6154" width="10.7109375" style="126" customWidth="1"/><col min="6155" max="6155" width="8.5703125" style="126" customWidth="1"/><col min="6156" max="6156" width="12.42578125" style="126" customWidth="1"/><col min="6157" max="6158" width="11.28515625" style="126" customWidth="1"/><col min="6159" max="6159" width="10.42578125" style="126" customWidth="1"/><col min="6160" max="6160" width="11.42578125" style="126"/><col min="6161" max="6162" width="12.5703125" style="126" customWidth="1"/><col min="6163" max="6400" width="11.42578125" style="126"/><col min="6401" max="6401" width="3.28515625" style="126" customWidth="1"/><col min="6402" max="6402" width="56.140625" style="126" customWidth="1"/><col min="6403" max="6403" width="13" style="126" customWidth="1"/><col min="6404" max="6404" width="12.7109375" style="126" customWidth="1"/><col min="6405" max="6405" width="11.5703125" style="126" customWidth="1"/><col min="6406" max="6406" width="11.140625" style="126" customWidth="1"/><col min="6407" max="6407" width="11.28515625" style="126" customWidth="1"/><col min="6408" max="6408" width="10.140625" style="126" customWidth="1"/><col min="6409" max="6409" width="9.5703125" style="126" customWidth="1"/><col min="6410" max="6410" width="10.7109375" style="126" customWidth="1"/><col min="6411" max="6411" width="8.5703125" style="126" customWidth="1"/><col min="6412" max="6412" width="12.42578125" style="126" customWidth="1"/><col min="6413" max="6414" width="11.28515625" style="126" customWidth="1"/><col min="6415" max="6415" width="10.42578125" style="126" customWidth="1"/><col min="6416" max="6416" width="11.42578125" style="126"/><col min="6417" max="6418" width="12.5703125" style="126" customWidth="1"/><col min="6419" max="6656" width="11.42578125" style="126"/><col min="6657" max="6657" width="3.28515625" style="126" customWidth="1"/><col min="6658" max="6658" width="56.140625" style="126" customWidth="1"/><col min="6659" max="6659" width="13" style="126" customWidth="1"/><col min="6660" max="6660" width="12.7109375" style="126" customWidth="1"/><col min="6661" max="6661" width="11.5703125" style="126" customWidth="1"/><col min="6662" max="6662" width="11.140625" style="126" customWidth="1"/><col min="6663" max="6663" width="11.28515625" style="126" customWidth="1"/><col min="6664" max="6664" width="10.140625" style="126" customWidth="1"/><col min="6665" max="6665" width="9.5703125" style="126" customWidth="1"/><col min="6666" max="6666" width="10.7109375" style="126" customWidth="1"/><col min="6667" max="6667" width="8.5703125" style="126" customWidth="1"/><col min="6668" max="6668" width="12.42578125" style="126" customWidth="1"/><col min="6669" max="6670" width="11.28515625" style="126" customWidth="1"/><col min="6671" max="6671" width="10.42578125" style="126" customWidth="1"/><col min="6672" max="6672" width="11.42578125" style="126"/><col min="6673" max="6674" width="12.5703125" style="126" customWidth="1"/><col min="6675" max="6912" width="11.42578125" style="126"/><col min="6913" max="6913" width="3.28515625" style="126" customWidth="1"/><col min="6914" max="6914" width="56.140625" style="126" customWidth="1"/><col min="6915" max="6915" width="13" style="126" customWidth="1"/><col min="6916" max="6916" width="12.7109375" style="126" customWidth="1"/><col min="6917" max="6917" width="11.5703125" style="126" customWidth="1"/><col min="6918" max="6918" width="11.140625" style="126" customWidth="1"/><col min="6919" max="6919" width="11.28515625" style="126" customWidth="1"/><col min="6920" max="6920" width="10.140625" style="126" customWidth="1"/><col min="6921" max="6921" width="9.5703125" style="126" customWidth="1"/><col min="6922" max="6922" width="10.7109375" style="126" customWidth="1"/><col min="6923" max="6923" width="8.5703125" style="126" customWidth="1"/><col min="6924" max="6924" width="12.42578125" style="126" customWidth="1"/><col min="6925" max="6926" width="11.28515625" style="126" customWidth="1"/><col min="6927" max="6927" width="10.42578125" style="126" customWidth="1"/><col min="6928" max="6928" width="11.42578125" style="126"/><col min="6929" max="6930" width="12.5703125" style="126" customWidth="1"/><col min="6931" max="7168" width="11.42578125" style="126"/><col min="7169" max="7169" width="3.28515625" style="126" customWidth="1"/><col min="7170" max="7170" width="56.140625" style="126" customWidth="1"/><col min="7171" max="7171" width="13" style="126" customWidth="1"/><col min="7172" max="7172" width="12.7109375" style="126" customWidth="1"/><col min="7173" max="7173" width="11.5703125" style="126" customWidth="1"/><col min="7174" max="7174" width="11.140625" style="126" customWidth="1"/><col min="7175" max="7175" width="11.28515625" style="126" customWidth="1"/><col min="7176" max="7176" width="10.140625" style="126" customWidth="1"/><col min="7177" max="7177" width="9.5703125" style="126" customWidth="1"/><col min="7178" max="7178" width="10.7109375" style="126" customWidth="1"/><col min="7179" max="7179" width="8.5703125" style="126" customWidth="1"/><col min="7180" max="7180" width="12.42578125" style="126" customWidth="1"/><col min="7181" max="7182" width="11.28515625" style="126" customWidth="1"/><col min="7183" max="7183" width="10.42578125" style="126" customWidth="1"/><col min="7184" max="7184" width="11.42578125" style="126"/><col min="7185" max="7186" width="12.5703125" style="126" customWidth="1"/><col min="7187" max="7424" width="11.42578125" style="126"/><col min="7425" max="7425" width="3.28515625" style="126" customWidth="1"/><col min="7426" max="7426" width="56.140625" style="126" customWidth="1"/><col min="7427" max="7427" width="13" style="126" customWidth="1"/><col min="7428" max="7428" width="12.7109375" style="126" customWidth="1"/><col min="7429" max="7429" width="11.5703125" style="126" customWidth="1"/><col min="7430" max="7430" width="11.140625" style="126" customWidth="1"/><col min="7431" max="7431" width="11.28515625" style="126" customWidth="1"/><col min="7432" max="7432" width="10.140625" style="126" customWidth="1"/><col min="7433" max="7433" width="9.5703125" style="126" customWidth="1"/><col min="7434" max="7434" width="10.7109375" style="126" customWidth="1"/><col min="7435" max="7435" width="8.5703125" style="126" customWidth="1"/><col min="7436" max="7436" width="12.42578125" style="126" customWidth="1"/><col min="7437" max="7438" width="11.28515625" style="126" customWidth="1"/><col min="7439" max="7439" width="10.42578125" style="126" customWidth="1"/><col min="7440" max="7440" width="11.42578125" style="126"/><col min="7441" max="7442" width="12.5703125" style="126" customWidth="1"/><col min="7443" max="7680" width="11.42578125" style="126"/><col min="7681" max="7681" width="3.28515625" style="126" customWidth="1"/><col min="7682" max="7682" width="56.140625" style="126" customWidth="1"/><col min="7683" max="7683" width="13" style="126" customWidth="1"/><col min="7684" max="7684" width="12.7109375" style="126" customWidth="1"/><col min="7685" max="7685" width="11.5703125" style="126" customWidth="1"/><col min="7686" max="7686" width="11.140625" style="126" customWidth="1"/><col min="7687" max="7687" width="11.28515625" style="126" customWidth="1"/><col min="7688" max="7688" width="10.140625" style="126" customWidth="1"/><col min="7689" max="7689" width="9.5703125" style="126" customWidth="1"/><col min="7690" max="7690" width="10.7109375" style="126" customWidth="1"/><col min="7691" max="7691" width="8.5703125" style="126" customWidth="1"/><col min="7692" max="7692" width="12.42578125" style="126" customWidth="1"/><col min="7693" max="7694" width="11.28515625" style="126" customWidth="1"/><col min="7695" max="7695" width="10.42578125" style="126" customWidth="1"/><col min="7696" max="7696" width="11.42578125" style="126"/><col min="7697" max="7698" width="12.5703125" style="126" customWidth="1"/><col min="7699" max="7936" width="11.42578125" style="126"/><col min="7937" max="7937" width="3.28515625" style="126" customWidth="1"/><col min="7938" max="7938" width="56.140625" style="126" customWidth="1"/><col min="7939" max="7939" width="13" style="126" customWidth="1"/><col min="7940" max="7940" width="12.7109375" style="126" customWidth="1"/><col min="7941" max="7941" width="11.5703125" style="126" customWidth="1"/><col min="7942" max="7942" width="11.140625" style="126" customWidth="1"/><col min="7943" max="7943" width="11.28515625" style="126" customWidth="1"/><col min="7944" max="7944" width="10.140625" style="126" customWidth="1"/><col min="7945" max="7945" width="9.5703125" style="126" customWidth="1"/><col min="7946" max="7946" width="10.7109375" style="126" customWidth="1"/><col min="7947" max="7947" width="8.5703125" style="126" customWidth="1"/><col min="7948" max="7948" width="12.42578125" style="126" customWidth="1"/><col min="7949" max="7950" width="11.28515625" style="126" customWidth="1"/><col min="7951" max="7951" width="10.42578125" style="126" customWidth="1"/><col min="7952" max="7952" width="11.42578125" style="126"/><col min="7953" max="7954" width="12.5703125" style="126" customWidth="1"/><col min="7955" max="8192" width="11.42578125" style="126"/><col min="8193" max="8193" width="3.28515625" style="126" customWidth="1"/><col min="8194" max="8194" width="56.140625" style="126" customWidth="1"/><col min="8195" max="8195" width="13" style="126" customWidth="1"/><col min="8196" max="8196" width="12.7109375" style="126" customWidth="1"/><col min="8197" max="8197" width="11.5703125" style="126" customWidth="1"/><col min="8198" max="8198" width="11.140625" style="126" customWidth="1"/><col min="8199" max="8199" width="11.28515625" style="126" customWidth="1"/><col min="8200" max="8200" width="10.140625" style="126" customWidth="1"/><col min="8201" max="8201" width="9.5703125" style="126" customWidth="1"/><col min="8202" max="8202" width="10.7109375" style="126" customWidth="1"/><col min="8203" max="8203" width="8.5703125" style="126" customWidth="1"/><col min="8204" max="8204" width="12.42578125" style="126" customWidth="1"/><col min="8205" max="8206" width="11.28515625" style="126" customWidth="1"/><col min="8207" max="8207" width="10.42578125" style="126" customWidth="1"/><col min="8208" max="8208" width="11.42578125" style="126"/><col min="8209" max="8210" width="12.5703125" style="126" customWidth="1"/><col min="8211" max="8448" width="11.42578125" style="126"/><col min="8449" max="8449" width="3.28515625" style="126" customWidth="1"/><col min="8450" max="8450" width="56.140625" style="126" customWidth="1"/><col min="8451" max="8451" width="13" style="126" customWidth="1"/><col min="8452" max="8452" width="12.7109375" style="126" customWidth="1"/><col min="8453" max="8453" width="11.5703125" style="126" customWidth="1"/><col min="8454" max="8454" width="11.140625" style="126" customWidth="1"/><col min="8455" max="8455" width="11.28515625" style="126" customWidth="1"/><col min="8456" max="8456" width="10.140625" style="126" customWidth="1"/><col min="8457" max="8457" width="9.5703125" style="126" customWidth="1"/><col min="8458" max="8458" width="10.7109375" style="126" customWidth="1"/><col min="8459" max="8459" width="8.5703125" style="126" customWidth="1"/><col min="8460" max="8460" width="12.42578125" style="126" customWidth="1"/><col min="8461" max="8462" width="11.28515625" style="126" customWidth="1"/><col min="8463" max="8463" width="10.42578125" style="126" customWidth="1"/><col min="8464" max="8464" width="11.42578125" style="126"/><col min="8465" max="8466" width="12.5703125" style="126" customWidth="1"/><col min="8467" max="8704" width="11.42578125" style="126"/><col min="8705" max="8705" width="3.28515625" style="126" customWidth="1"/><col min="8706" max="8706" width="56.140625" style="126" customWidth="1"/><col min="8707" max="8707" width="13" style="126" customWidth="1"/><col min="8708" max="8708" width="12.7109375" style="126" customWidth="1"/><col min="8709" max="8709" width="11.5703125" style="126" customWidth="1"/><col min="8710" max="8710" width="11.140625" style="126" customWidth="1"/><col min="8711" max="8711" width="11.28515625" style="126" customWidth="1"/><col min="8712" max="8712" width="10.140625" style="126" customWidth="1"/><col min="8713" max="8713" width="9.5703125" style="126" customWidth="1"/><col min="8714" max="8714" width="10.7109375" style="126" customWidth="1"/><col min="8715" max="8715" width="8.5703125" style="126" customWidth="1"/><col min="8716" max="8716" width="12.42578125" style="126" customWidth="1"/><col min="8717" max="8718" width="11.28515625" style="126" customWidth="1"/><col min="8719" max="8719" width="10.42578125" style="126" customWidth="1"/><col min="8720" max="8720" width="11.42578125" style="126"/><col min="8721" max="8722" width="12.5703125" style="126" customWidth="1"/><col min="8723" max="8960" width="11.42578125" style="126"/><col min="8961" max="8961" width="3.28515625" style="126" customWidth="1"/><col min="8962" max="8962" width="56.140625" style="126" customWidth="1"/><col min="8963" max="8963" width="13" style="126" customWidth="1"/><col min="8964" max="8964" width="12.7109375" style="126" customWidth="1"/><col min="8965" max="8965" width="11.5703125" style="126" customWidth="1"/><col min="8966" max="8966" width="11.140625" style="126" customWidth="1"/><col min="8967" max="8967" width="11.28515625" style="126" customWidth="1"/><col min="8968" max="8968" width="10.140625" style="126" customWidth="1"/><col min="8969" max="8969" width="9.5703125" style="126" customWidth="1"/><col min="8970" max="8970" width="10.7109375" style="126" customWidth="1"/><col min="8971" max="8971" width="8.5703125" style="126" customWidth="1"/><col min="8972" max="8972" width="12.42578125" style="126" customWidth="1"/><col min="8973" max="8974" width="11.28515625" style="126" customWidth="1"/><col min="8975" max="8975" width="10.42578125" style="126" customWidth="1"/><col min="8976" max="8976" width="11.42578125" style="126"/><col min="8977" max="8978" width="12.5703125" style="126" customWidth="1"/><col min="8979" max="9216" width="11.42578125" style="126"/><col min="9217" max="9217" width="3.28515625" style="126" customWidth="1"/><col min="9218" max="9218" width="56.140625" style="126" customWidth="1"/><col min="9219" max="9219" width="13" style="126" customWidth="1"/><col min="9220" max="9220" width="12.7109375" style="126" customWidth="1"/><col min="9221" max="9221" width="11.5703125" style="126" customWidth="1"/><col min="9222" max="9222" width="11.140625" style="126" customWidth="1"/><col min="9223" max="9223" width="11.28515625" style="126" customWidth="1"/><col min="9224" max="9224" width="10.140625" style="126" customWidth="1"/><col min="9225" max="9225" width="9.5703125" style="126" customWidth="1"/><col min="9226" max="9226" width="10.7109375" style="126" customWidth="1"/><col min="9227" max="9227" width="8.5703125" style="126" customWidth="1"/><col min="9228" max="9228" width="12.42578125" style="126" customWidth="1"/><col min="9229" max="9230" width="11.28515625" style="126" customWidth="1"/><col min="9231" max="9231" width="10.42578125" style="126" customWidth="1"/><col min="9232" max="9232" width="11.42578125" style="126"/><col min="9233" max="9234" width="12.5703125" style="126" customWidth="1"/><col min="9235" max="9472" width="11.42578125" style="126"/><col min="9473" max="9473" width="3.28515625" style="126" customWidth="1"/><col min="9474" max="9474" width="56.140625" style="126" customWidth="1"/><col min="9475" max="9475" width="13" style="126" customWidth="1"/><col min="9476" max="9476" width="12.7109375" style="126" customWidth="1"/><col min="9477" max="9477" width="11.5703125" style="126" customWidth="1"/><col min="9478" max="9478" width="11.140625" style="126" customWidth="1"/><col min="9479" max="9479" width="11.28515625" style="126" customWidth="1"/><col min="9480" max="9480" width="10.140625" style="126" customWidth="1"/><col min="9481" max="9481" width="9.5703125" style="126" customWidth="1"/><col min="9482" max="9482" width="10.7109375" style="126" customWidth="1"/><col min="9483" max="9483" width="8.5703125" style="126" customWidth="1"/><col min="9484" max="9484" width="12.42578125" style="126" customWidth="1"/><col min="9485" max="9486" width="11.28515625" style="126" customWidth="1"/><col min="9487" max="9487" width="10.42578125" style="126" customWidth="1"/><col min="9488" max="9488" width="11.42578125" style="126"/><col min="9489" max="9490" width="12.5703125" style="126" customWidth="1"/><col min="9491" max="9728" width="11.42578125" style="126"/><col min="9729" max="9729" width="3.28515625" style="126" customWidth="1"/><col min="9730" max="9730" width="56.140625" style="126" customWidth="1"/><col min="9731" max="9731" width="13" style="126" customWidth="1"/><col min="9732" max="9732" width="12.7109375" style="126" customWidth="1"/><col min="9733" max="9733" width="11.5703125" style="126" customWidth="1"/><col min="9734" max="9734" width="11.140625" style="126" customWidth="1"/><col min="9735" max="9735" width="11.28515625" style="126" customWidth="1"/><col min="9736" max="9736" width="10.140625" style="126" customWidth="1"/><col min="9737" max="9737" width="9.5703125" style="126" customWidth="1"/><col min="9738" max="9738" width="10.7109375" style="126" customWidth="1"/><col min="9739" max="9739" width="8.5703125" style="126" customWidth="1"/><col min="9740" max="9740" width="12.42578125" style="126" customWidth="1"/><col min="9741" max="9742" width="11.28515625" style="126" customWidth="1"/><col min="9743" max="9743" width="10.42578125" style="126" customWidth="1"/><col min="9744" max="9744" width="11.42578125" style="126"/><col min="9745" max="9746" width="12.5703125" style="126" customWidth="1"/><col min="9747" max="9984" width="11.42578125" style="126"/><col min="9985" max="9985" width="3.28515625" style="126" customWidth="1"/><col min="9986" max="9986" width="56.140625" style="126" customWidth="1"/><col min="9987" max="9987" width="13" style="126" customWidth="1"/><col min="9988" max="9988" width="12.7109375" style="126" customWidth="1"/><col min="9989" max="9989" width="11.5703125" style="126" customWidth="1"/><col min="9990" max="9990" width="11.140625" style="126" customWidth="1"/><col min="9991" max="9991" width="11.28515625" style="126" customWidth="1"/><col min="9992" max="9992" width="10.140625" style="126" customWidth="1"/><col min="9993" max="9993" width="9.5703125" style="126" customWidth="1"/><col min="9994" max="9994" width="10.7109375" style="126" customWidth="1"/><col min="9995" max="9995" width="8.5703125" style="126" customWidth="1"/><col min="9996" max="9996" width="12.42578125" style="126" customWidth="1"/><col min="9997" max="9998" width="11.28515625" style="126" customWidth="1"/><col min="9999" max="9999" width="10.42578125" style="126" customWidth="1"/><col min="10000" max="10000" width="11.42578125" style="126"/><col min="10001" max="10002" width="12.5703125" style="126" customWidth="1"/><col min="10003" max="10240" width="11.42578125" style="126"/><col min="10241" max="10241" width="3.28515625" style="126" customWidth="1"/><col min="10242" max="10242" width="56.140625" style="126" customWidth="1"/><col min="10243" max="10243" width="13" style="126" customWidth="1"/><col min="10244" max="10244" width="12.7109375" style="126" customWidth="1"/><col min="10245" max="10245" width="11.5703125" style="126" customWidth="1"/><col min="10246" max="10246" width="11.140625" style="126" customWidth="1"/><col min="10247" max="10247" width="11.28515625" style="126" customWidth="1"/><col min="10248" max="10248" width="10.140625" style="126" customWidth="1"/><col min="10249" max="10249" width="9.5703125" style="126" customWidth="1"/><col min="10250" max="10250" width="10.7109375" style="126" customWidth="1"/><col min="10251" max="10251" width="8.5703125" style="126" customWidth="1"/><col min="10252" max="10252" width="12.42578125" style="126" customWidth="1"/><col min="10253" max="10254" width="11.28515625" style="126" customWidth="1"/><col min="10255" max="10255" width="10.42578125" style="126" customWidth="1"/><col min="10256" max="10256" width="11.42578125" style="126"/><col min="10257" max="10258" width="12.5703125" style="126" customWidth="1"/><col min="10259" max="10496" width="11.42578125" style="126"/><col min="10497" max="10497" width="3.28515625" style="126" customWidth="1"/><col min="10498" max="10498" width="56.140625" style="126" customWidth="1"/><col min="10499" max="10499" width="13" style="126" customWidth="1"/><col min="10500" max="10500" width="12.7109375" style="126" customWidth="1"/><col min="10501" max="10501" width="11.5703125" style="126" customWidth="1"/><col min="10502" max="10502" width="11.140625" style="126" customWidth="1"/><col min="10503" max="10503" width="11.28515625" style="126" customWidth="1"/><col min="10504" max="10504" width="10.140625" style="126" customWidth="1"/><col min="10505" max="10505" width="9.5703125" style="126" customWidth="1"/><col min="10506" max="10506" width="10.7109375" style="126" customWidth="1"/><col min="10507" max="10507" width="8.5703125" style="126" customWidth="1"/><col min="10508" max="10508" width="12.42578125" style="126" customWidth="1"/><col min="10509" max="10510" width="11.28515625" style="126" customWidth="1"/><col min="10511" max="10511" width="10.42578125" style="126" customWidth="1"/><col min="10512" max="10512" width="11.42578125" style="126"/><col min="10513" max="10514" width="12.5703125" style="126" customWidth="1"/><col min="10515" max="10752" width="11.42578125" style="126"/><col min="10753" max="10753" width="3.28515625" style="126" customWidth="1"/><col min="10754" max="10754" width="56.140625" style="126" customWidth="1"/><col min="10755" max="10755" width="13" style="126" customWidth="1"/><col min="10756" max="10756" width="12.7109375" style="126" customWidth="1"/><col min="10757" max="10757" width="11.5703125" style="126" customWidth="1"/><col min="10758" max="10758" width="11.140625" style="126" customWidth="1"/><col min="10759" max="10759" width="11.28515625" style="126" customWidth="1"/><col min="10760" max="10760" width="10.140625" style="126" customWidth="1"/><col min="10761" max="10761" width="9.5703125" style="126" customWidth="1"/><col min="10762" max="10762" width="10.7109375" style="126" customWidth="1"/><col min="10763" max="10763" width="8.5703125" style="126" customWidth="1"/><col min="10764" max="10764" width="12.42578125" style="126" customWidth="1"/><col min="10765" max="10766" width="11.28515625" style="126" customWidth="1"/><col min="10767" max="10767" width="10.42578125" style="126" customWidth="1"/><col min="10768" max="10768" width="11.42578125" style="126"/><col min="10769" max="10770" width="12.5703125" style="126" customWidth="1"/><col min="10771" max="11008" width="11.42578125" style="126"/><col min="11009" max="11009" width="3.28515625" style="126" customWidth="1"/><col min="11010" max="11010" width="56.140625" style="126" customWidth="1"/><col min="11011" max="11011" width="13" style="126" customWidth="1"/><col min="11012" max="11012" width="12.7109375" style="126" customWidth="1"/><col min="11013" max="11013" width="11.5703125" style="126" customWidth="1"/><col min="11014" max="11014" width="11.140625" style="126" customWidth="1"/><col min="11015" max="11015" width="11.28515625" style="126" customWidth="1"/><col min="11016" max="11016" width="10.140625" style="126" customWidth="1"/><col min="11017" max="11017" width="9.5703125" style="126" customWidth="1"/><col min="11018" max="11018" width="10.7109375" style="126" customWidth="1"/><col min="11019" max="11019" width="8.5703125" style="126" customWidth="1"/><col min="11020" max="11020" width="12.42578125" style="126" customWidth="1"/><col min="11021" max="11022" width="11.28515625" style="126" customWidth="1"/><col min="11023" max="11023" width="10.42578125" style="126" customWidth="1"/><col min="11024" max="11024" width="11.42578125" style="126"/><col min="11025" max="11026" width="12.5703125" style="126" customWidth="1"/><col min="11027" max="11264" width="11.42578125" style="126"/><col min="11265" max="11265" width="3.28515625" style="126" customWidth="1"/><col min="11266" max="11266" width="56.140625" style="126" customWidth="1"/><col min="11267" max="11267" width="13" style="126" customWidth="1"/><col min="11268" max="11268" width="12.7109375" style="126" customWidth="1"/><col min="11269" max="11269" width="11.5703125" style="126" customWidth="1"/><col min="11270" max="11270" width="11.140625" style="126" customWidth="1"/><col min="11271" max="11271" width="11.28515625" style="126" customWidth="1"/><col min="11272" max="11272" width="10.140625" style="126" customWidth="1"/><col min="11273" max="11273" width="9.5703125" style="126" customWidth="1"/><col min="11274" max="11274" width="10.7109375" style="126" customWidth="1"/><col min="11275" max="11275" width="8.5703125" style="126" customWidth="1"/><col min="11276" max="11276" width="12.42578125" style="126" customWidth="1"/><col min="11277" max="11278" width="11.28515625" style="126" customWidth="1"/><col min="11279" max="11279" width="10.42578125" style="126" customWidth="1"/><col min="11280" max="11280" width="11.42578125" style="126"/><col min="11281" max="11282" width="12.5703125" style="126" customWidth="1"/><col min="11283" max="11520" width="11.42578125" style="126"/><col min="11521" max="11521" width="3.28515625" style="126" customWidth="1"/><col min="11522" max="11522" width="56.140625" style="126" customWidth="1"/><col min="11523" max="11523" width="13" style="126" customWidth="1"/><col min="11524" max="11524" width="12.7109375" style="126" customWidth="1"/><col min="11525" max="11525" width="11.5703125" style="126" customWidth="1"/><col min="11526" max="11526" width="11.140625" style="126" customWidth="1"/><col min="11527" max="11527" width="11.28515625" style="126" customWidth="1"/><col min="11528" max="11528" width="10.140625" style="126" customWidth="1"/><col min="11529" max="11529" width="9.5703125" style="126" customWidth="1"/><col min="11530" max="11530" width="10.7109375" style="126" customWidth="1"/><col min="11531" max="11531" width="8.5703125" style="126" customWidth="1"/><col min="11532" max="11532" width="12.42578125" style="126" customWidth="1"/><col min="11533" max="11534" width="11.28515625" style="126" customWidth="1"/><col min="11535" max="11535" width="10.42578125" style="126" customWidth="1"/><col min="11536" max="11536" width="11.42578125" style="126"/><col min="11537" max="11538" width="12.5703125" style="126" customWidth="1"/><col min="11539" max="11776" width="11.42578125" style="126"/><col min="11777" max="11777" width="3.28515625" style="126" customWidth="1"/><col min="11778" max="11778" width="56.140625" style="126" customWidth="1"/><col min="11779" max="11779" width="13" style="126" customWidth="1"/><col min="11780" max="11780" width="12.7109375" style="126" customWidth="1"/><col min="11781" max="11781" width="11.5703125" style="126" customWidth="1"/><col min="11782" max="11782" width="11.140625" style="126" customWidth="1"/><col min="11783" max="11783" width="11.28515625" style="126" customWidth="1"/><col min="11784" max="11784" width="10.140625" style="126" customWidth="1"/><col min="11785" max="11785" width="9.5703125" style="126" customWidth="1"/><col min="11786" max="11786" width="10.7109375" style="126" customWidth="1"/><col min="11787" max="11787" width="8.5703125" style="126" customWidth="1"/><col min="11788" max="11788" width="12.42578125" style="126" customWidth="1"/><col min="11789" max="11790" width="11.28515625" style="126" customWidth="1"/><col min="11791" max="11791" width="10.42578125" style="126" customWidth="1"/><col min="11792" max="11792" width="11.42578125" style="126"/><col min="11793" max="11794" width="12.5703125" style="126" customWidth="1"/><col min="11795" max="12032" width="11.42578125" style="126"/><col min="12033" max="12033" width="3.28515625" style="126" customWidth="1"/><col min="12034" max="12034" width="56.140625" style="126" customWidth="1"/><col min="12035" max="12035" width="13" style="126" customWidth="1"/><col min="12036" max="12036" width="12.7109375" style="126" customWidth="1"/><col min="12037" max="12037" width="11.5703125" style="126" customWidth="1"/><col min="12038" max="12038" width="11.140625" style="126" customWidth="1"/><col min="12039" max="12039" width="11.28515625" style="126" customWidth="1"/><col min="12040" max="12040" width="10.140625" style="126" customWidth="1"/><col min="12041" max="12041" width="9.5703125" style="126" customWidth="1"/><col min="12042" max="12042" width="10.7109375" style="126" customWidth="1"/><col min="12043" max="12043" width="8.5703125" style="126" customWidth="1"/><col min="12044" max="12044" width="12.42578125" style="126" customWidth="1"/><col min="12045" max="12046" width="11.28515625" style="126" customWidth="1"/><col min="12047" max="12047" width="10.42578125" style="126" customWidth="1"/><col min="12048" max="12048" width="11.42578125" style="126"/><col min="12049" max="12050" width="12.5703125" style="126" customWidth="1"/><col min="12051" max="12288" width="11.42578125" style="126"/><col min="12289" max="12289" width="3.28515625" style="126" customWidth="1"/><col min="12290" max="12290" width="56.140625" style="126" customWidth="1"/><col min="12291" max="12291" width="13" style="126" customWidth="1"/><col min="12292" max="12292" width="12.7109375" style="126" customWidth="1"/><col min="12293" max="12293" width="11.5703125" style="126" customWidth="1"/><col min="12294" max="12294" width="11.140625" style="126" customWidth="1"/><col min="12295" max="12295" width="11.28515625" style="126" customWidth="1"/><col min="12296" max="12296" width="10.140625" style="126" customWidth="1"/><col min="12297" max="12297" width="9.5703125" style="126" customWidth="1"/><col min="12298" max="12298" width="10.7109375" style="126" customWidth="1"/><col min="12299" max="12299" width="8.5703125" style="126" customWidth="1"/><col min="12300" max="12300" width="12.42578125" style="126" customWidth="1"/><col min="12301" max="12302" width="11.28515625" style="126" customWidth="1"/><col min="12303" max="12303" width="10.42578125" style="126" customWidth="1"/><col min="12304" max="12304" width="11.42578125" style="126"/><col min="12305" max="12306" width="12.5703125" style="126" customWidth="1"/><col min="12307" max="12544" width="11.42578125" style="126"/><col min="12545" max="12545" width="3.28515625" style="126" customWidth="1"/><col min="12546" max="12546" width="56.140625" style="126" customWidth="1"/><col min="12547" max="12547" width="13" style="126" customWidth="1"/><col min="12548" max="12548" width="12.7109375" style="126" customWidth="1"/><col min="12549" max="12549" width="11.5703125" style="126" customWidth="1"/><col min="12550" max="12550" width="11.140625" style="126" customWidth="1"/><col min="12551" max="12551" width="11.28515625" style="126" customWidth="1"/><col min="12552" max="12552" width="10.140625" style="126" customWidth="1"/><col min="12553" max="12553" width="9.5703125" style="126" customWidth="1"/><col min="12554" max="12554" width="10.7109375" style="126" customWidth="1"/><col min="12555" max="12555" width="8.5703125" style="126" customWidth="1"/><col min="12556" max="12556" width="12.42578125" style="126" customWidth="1"/><col min="12557" max="12558" width="11.28515625" style="126" customWidth="1"/><col min="12559" max="12559" width="10.42578125" style="126" customWidth="1"/><col min="12560" max="12560" width="11.42578125" style="126"/><col min="12561" max="12562" width="12.5703125" style="126" customWidth="1"/><col min="12563" max="12800" width="11.42578125" style="126"/><col min="12801" max="12801" width="3.28515625" style="126" customWidth="1"/><col min="12802" max="12802" width="56.140625" style="126" customWidth="1"/><col min="12803" max="12803" width="13" style="126" customWidth="1"/><col min="12804" max="12804" width="12.7109375" style="126" customWidth="1"/><col min="12805" max="12805" width="11.5703125" style="126" customWidth="1"/><col min="12806" max="12806" width="11.140625" style="126" customWidth="1"/><col min="12807" max="12807" width="11.28515625" style="126" customWidth="1"/><col min="12808" max="12808" width="10.140625" style="126" customWidth="1"/><col min="12809" max="12809" width="9.5703125" style="126" customWidth="1"/><col min="12810" max="12810" width="10.7109375" style="126" customWidth="1"/><col min="12811" max="12811" width="8.5703125" style="126" customWidth="1"/><col min="12812" max="12812" width="12.42578125" style="126" customWidth="1"/><col min="12813" max="12814" width="11.28515625" style="126" customWidth="1"/><col min="12815" max="12815" width="10.42578125" style="126" customWidth="1"/><col min="12816" max="12816" width="11.42578125" style="126"/><col min="12817" max="12818" width="12.5703125" style="126" customWidth="1"/><col min="12819" max="13056" width="11.42578125" style="126"/><col min="13057" max="13057" width="3.28515625" style="126" customWidth="1"/><col min="13058" max="13058" width="56.140625" style="126" customWidth="1"/><col min="13059" max="13059" width="13" style="126" customWidth="1"/><col min="13060" max="13060" width="12.7109375" style="126" customWidth="1"/><col min="13061" max="13061" width="11.5703125" style="126" customWidth="1"/><col min="13062" max="13062" width="11.140625" style="126" customWidth="1"/><col min="13063" max="13063" width="11.28515625" style="126" customWidth="1"/><col min="13064" max="13064" width="10.140625" style="126" customWidth="1"/><col min="13065" max="13065" width="9.5703125" style="126" customWidth="1"/><col min="13066" max="13066" width="10.7109375" style="126" customWidth="1"/><col min="13067" max="13067" width="8.5703125" style="126" customWidth="1"/><col min="13068" max="13068" width="12.42578125" style="126" customWidth="1"/><col min="13069" max="13070" width="11.28515625" style="126" customWidth="1"/><col min="13071" max="13071" width="10.42578125" style="126" customWidth="1"/><col min="13072" max="13072" width="11.42578125" style="126"/><col min="13073" max="13074" width="12.5703125" style="126" customWidth="1"/><col min="13075" max="13312" width="11.42578125" style="126"/><col min="13313" max="13313" width="3.28515625" style="126" customWidth="1"/><col min="13314" max="13314" width="56.140625" style="126" customWidth="1"/><col min="13315" max="13315" width="13" style="126" customWidth="1"/><col min="13316" max="13316" width="12.7109375" style="126" customWidth="1"/><col min="13317" max="13317" width="11.5703125" style="126" customWidth="1"/><col min="13318" max="13318" width="11.140625" style="126" customWidth="1"/><col min="13319" max="13319" width="11.28515625" style="126" customWidth="1"/><col min="13320" max="13320" width="10.140625" style="126" customWidth="1"/><col min="13321" max="13321" width="9.5703125" style="126" customWidth="1"/><col min="13322" max="13322" width="10.7109375" style="126" customWidth="1"/><col min="13323" max="13323" width="8.5703125" style="126" customWidth="1"/><col min="13324" max="13324" width="12.42578125" style="126" customWidth="1"/><col min="13325" max="13326" width="11.28515625" style="126" customWidth="1"/><col min="13327" max="13327" width="10.42578125" style="126" customWidth="1"/><col min="13328" max="13328" width="11.42578125" style="126"/><col min="13329" max="13330" width="12.5703125" style="126" customWidth="1"/><col min="13331" max="13568" width="11.42578125" style="126"/><col min="13569" max="13569" width="3.28515625" style="126" customWidth="1"/><col min="13570" max="13570" width="56.140625" style="126" customWidth="1"/><col min="13571" max="13571" width="13" style="126" customWidth="1"/><col min="13572" max="13572" width="12.7109375" style="126" customWidth="1"/><col min="13573" max="13573" width="11.5703125" style="126" customWidth="1"/><col min="13574" max="13574" width="11.140625" style="126" customWidth="1"/><col min="13575" max="13575" width="11.28515625" style="126" customWidth="1"/><col min="13576" max="13576" width="10.140625" style="126" customWidth="1"/><col min="13577" max="13577" width="9.5703125" style="126" customWidth="1"/><col min="13578" max="13578" width="10.7109375" style="126" customWidth="1"/><col min="13579" max="13579" width="8.5703125" style="126" customWidth="1"/><col min="13580" max="13580" width="12.42578125" style="126" customWidth="1"/><col min="13581" max="13582" width="11.28515625" style="126" customWidth="1"/><col min="13583" max="13583" width="10.42578125" style="126" customWidth="1"/><col min="13584" max="13584" width="11.42578125" style="126"/><col min="13585" max="13586" width="12.5703125" style="126" customWidth="1"/><col min="13587" max="13824" width="11.42578125" style="126"/><col min="13825" max="13825" width="3.28515625" style="126" customWidth="1"/><col min="13826" max="13826" width="56.140625" style="126" customWidth="1"/><col min="13827" max="13827" width="13" style="126" customWidth="1"/><col min="13828" max="13828" width="12.7109375" style="126" customWidth="1"/><col min="13829" max="13829" width="11.5703125" style="126" customWidth="1"/><col min="13830" max="13830" width="11.140625" style="126" customWidth="1"/><col min="13831" max="13831" width="11.28515625" style="126" customWidth="1"/><col min="13832" max="13832" width="10.140625" style="126" customWidth="1"/><col min="13833" max="13833" width="9.5703125" style="126" customWidth="1"/><col min="13834" max="13834" width="10.7109375" style="126" customWidth="1"/><col min="13835" max="13835" width="8.5703125" style="126" customWidth="1"/><col min="13836" max="13836" width="12.42578125" style="126" customWidth="1"/><col min="13837" max="13838" width="11.28515625" style="126" customWidth="1"/><col min="13839" max="13839" width="10.42578125" style="126" customWidth="1"/><col min="13840" max="13840" width="11.42578125" style="126"/><col min="13841" max="13842" width="12.5703125" style="126" customWidth="1"/><col min="13843" max="14080" width="11.42578125" style="126"/><col min="14081" max="14081" width="3.28515625" style="126" customWidth="1"/><col min="14082" max="14082" width="56.140625" style="126" customWidth="1"/><col min="14083" max="14083" width="13" style="126" customWidth="1"/><col min="14084" max="14084" width="12.7109375" style="126" customWidth="1"/><col min="14085" max="14085" width="11.5703125" style="126" customWidth="1"/><col min="14086" max="14086" width="11.140625" style="126" customWidth="1"/><col min="14087" max="14087" width="11.28515625" style="126" customWidth="1"/><col min="14088" max="14088" width="10.140625" style="126" customWidth="1"/><col min="14089" max="14089" width="9.5703125" style="126" customWidth="1"/><col min="14090" max="14090" width="10.7109375" style="126" customWidth="1"/><col min="14091" max="14091" width="8.5703125" style="126" customWidth="1"/><col min="14092" max="14092" width="12.42578125" style="126" customWidth="1"/><col min="14093" max="14094" width="11.28515625" style="126" customWidth="1"/><col min="14095" max="14095" width="10.42578125" style="126" customWidth="1"/><col min="14096" max="14096" width="11.42578125" style="126"/><col min="14097" max="14098" width="12.5703125" style="126" customWidth="1"/><col min="14099" max="14336" width="11.42578125" style="126"/><col min="14337" max="14337" width="3.28515625" style="126" customWidth="1"/><col min="14338" max="14338" width="56.140625" style="126" customWidth="1"/><col min="14339" max="14339" width="13" style="126" customWidth="1"/><col min="14340" max="14340" width="12.7109375" style="126" customWidth="1"/><col min="14341" max="14341" width="11.5703125" style="126" customWidth="1"/><col min="14342" max="14342" width="11.140625" style="126" customWidth="1"/><col min="14343" max="14343" width="11.28515625" style="126" customWidth="1"/><col min="14344" max="14344" width="10.140625" style="126" customWidth="1"/><col min="14345" max="14345" width="9.5703125" style="126" customWidth="1"/><col min="14346" max="14346" width="10.7109375" style="126" customWidth="1"/><col min="14347" max="14347" width="8.5703125" style="126" customWidth="1"/><col min="14348" max="14348" width="12.42578125" style="126" customWidth="1"/><col min="14349" max="14350" width="11.28515625" style="126" customWidth="1"/><col min="14351" max="14351" width="10.42578125" style="126" customWidth="1"/><col min="14352" max="14352" width="11.42578125" style="126"/><col min="14353" max="14354" width="12.5703125" style="126" customWidth="1"/><col min="14355" max="14592" width="11.42578125" style="126"/><col min="14593" max="14593" width="3.28515625" style="126" customWidth="1"/><col min="14594" max="14594" width="56.140625" style="126" customWidth="1"/><col min="14595" max="14595" width="13" style="126" customWidth="1"/><col min="14596" max="14596" width="12.7109375" style="126" customWidth="1"/><col min="14597" max="14597" width="11.5703125" style="126" customWidth="1"/><col min="14598" max="14598" width="11.140625" style="126" customWidth="1"/><col min="14599" max="14599" width="11.28515625" style="126" customWidth="1"/><col min="14600" max="14600" width="10.140625" style="126" customWidth="1"/><col min="14601" max="14601" width="9.5703125" style="126" customWidth="1"/><col min="14602" max="14602" width="10.7109375" style="126" customWidth="1"/><col min="14603" max="14603" width="8.5703125" style="126" customWidth="1"/><col min="14604" max="14604" width="12.42578125" style="126" customWidth="1"/><col min="14605" max="14606" width="11.28515625" style="126" customWidth="1"/><col min="14607" max="14607" width="10.42578125" style="126" customWidth="1"/><col min="14608" max="14608" width="11.42578125" style="126"/><col min="14609" max="14610" width="12.5703125" style="126" customWidth="1"/><col min="14611" max="14848" width="11.42578125" style="126"/><col min="14849" max="14849" width="3.28515625" style="126" customWidth="1"/><col min="14850" max="14850" width="56.140625" style="126" customWidth="1"/><col min="14851" max="14851" width="13" style="126" customWidth="1"/><col min="14852" max="14852" width="12.7109375" style="126" customWidth="1"/><col min="14853" max="14853" width="11.5703125" style="126" customWidth="1"/><col min="14854" max="14854" width="11.140625" style="126" customWidth="1"/><col min="14855" max="14855" width="11.28515625" style="126" customWidth="1"/><col min="14856" max="14856" width="10.140625" style="126" customWidth="1"/><col min="14857" max="14857" width="9.5703125" style="126" customWidth="1"/><col min="14858" max="14858" width="10.7109375" style="126" customWidth="1"/><col min="14859" max="14859" width="8.5703125" style="126" customWidth="1"/><col min="14860" max="14860" width="12.42578125" style="126" customWidth="1"/><col min="14861" max="14862" width="11.28515625" style="126" customWidth="1"/><col min="14863" max="14863" width="10.42578125" style="126" customWidth="1"/><col min="14864" max="14864" width="11.42578125" style="126"/><col min="14865" max="14866" width="12.5703125" style="126" customWidth="1"/><col min="14867" max="15104" width="11.42578125" style="126"/><col min="15105" max="15105" width="3.28515625" style="126" customWidth="1"/><col min="15106" max="15106" width="56.140625" style="126" customWidth="1"/><col min="15107" max="15107" width="13" style="126" customWidth="1"/><col min="15108" max="15108" width="12.7109375" style="126" customWidth="1"/><col min="15109" max="15109" width="11.5703125" style="126" customWidth="1"/><col min="15110" max="15110" width="11.140625" style="126" customWidth="1"/><col min="15111" max="15111" width="11.28515625" style="126" customWidth="1"/><col min="15112" max="15112" width="10.140625" style="126" customWidth="1"/><col min="15113" max="15113" width="9.5703125" style="126" customWidth="1"/><col min="15114" max="15114" width="10.7109375" style="126" customWidth="1"/><col min="15115" max="15115" width="8.5703125" style="126" customWidth="1"/><col min="15116" max="15116" width="12.42578125" style="126" customWidth="1"/><col min="15117" max="15118" width="11.28515625" style="126" customWidth="1"/><col min="15119" max="15119" width="10.42578125" style="126" customWidth="1"/><col min="15120" max="15120" width="11.42578125" style="126"/><col min="15121" max="15122" width="12.5703125" style="126" customWidth="1"/><col min="15123" max="15360" width="11.42578125" style="126"/><col min="15361" max="15361" width="3.28515625" style="126" customWidth="1"/><col min="15362" max="15362" width="56.140625" style="126" customWidth="1"/><col min="15363" max="15363" width="13" style="126" customWidth="1"/><col min="15364" max="15364" width="12.7109375" style="126" customWidth="1"/><col min="15365" max="15365" width="11.5703125" style="126" customWidth="1"/><col min="15366" max="15366" width="11.140625" style="126" customWidth="1"/><col min="15367" max="15367" width="11.28515625" style="126" customWidth="1"/><col min="15368" max="15368" width="10.140625" style="126" customWidth="1"/><col min="15369" max="15369" width="9.5703125" style="126" customWidth="1"/><col min="15370" max="15370" width="10.7109375" style="126" customWidth="1"/><col min="15371" max="15371" width="8.5703125" style="126" customWidth="1"/><col min="15372" max="15372" width="12.42578125" style="126" customWidth="1"/><col min="15373" max="15374" width="11.28515625" style="126" customWidth="1"/><col min="15375" max="15375" width="10.42578125" style="126" customWidth="1"/><col min="15376" max="15376" width="11.42578125" style="126"/><col min="15377" max="15378" width="12.5703125" style="126" customWidth="1"/><col min="15379" max="15616" width="11.42578125" style="126"/><col min="15617" max="15617" width="3.28515625" style="126" customWidth="1"/><col min="15618" max="15618" width="56.140625" style="126" customWidth="1"/><col min="15619" max="15619" width="13" style="126" customWidth="1"/><col min="15620" max="15620" width="12.7109375" style="126" customWidth="1"/><col min="15621" max="15621" width="11.5703125" style="126" customWidth="1"/><col min="15622" max="15622" width="11.140625" style="126" customWidth="1"/><col min="15623" max="15623" width="11.28515625" style="126" customWidth="1"/><col min="15624" max="15624" width="10.140625" style="126" customWidth="1"/><col min="15625" max="15625" width="9.5703125" style="126" customWidth="1"/><col min="15626" max="15626" width="10.7109375" style="126" customWidth="1"/><col min="15627" max="15627" width="8.5703125" style="126" customWidth="1"/><col min="15628" max="15628" width="12.42578125" style="126" customWidth="1"/><col min="15629" max="15630" width="11.28515625" style="126" customWidth="1"/><col min="15631" max="15631" width="10.42578125" style="126" customWidth="1"/><col min="15632" max="15632" width="11.42578125" style="126"/><col min="15633" max="15634" width="12.5703125" style="126" customWidth="1"/><col min="15635" max="15872" width="11.42578125" style="126"/><col min="15873" max="15873" width="3.28515625" style="126" customWidth="1"/><col min="15874" max="15874" width="56.140625" style="126" customWidth="1"/><col min="15875" max="15875" width="13" style="126" customWidth="1"/><col min="15876" max="15876" width="12.7109375" style="126" customWidth="1"/><col min="15877" max="15877" width="11.5703125" style="126" customWidth="1"/><col min="15878" max="15878" width="11.140625" style="126" customWidth="1"/><col min="15879" max="15879" width="11.28515625" style="126" customWidth="1"/><col min="15880" max="15880" width="10.140625" style="126" customWidth="1"/><col min="15881" max="15881" width="9.5703125" style="126" customWidth="1"/><col min="15882" max="15882" width="10.7109375" style="126" customWidth="1"/><col min="15883" max="15883" width="8.5703125" style="126" customWidth="1"/><col min="15884" max="15884" width="12.42578125" style="126" customWidth="1"/><col min="15885" max="15886" width="11.28515625" style="126" customWidth="1"/><col min="15887" max="15887" width="10.42578125" style="126" customWidth="1"/><col min="15888" max="15888" width="11.42578125" style="126"/><col min="15889" max="15890" width="12.5703125" style="126" customWidth="1"/><col min="15891" max="16128" width="11.42578125" style="126"/><col min="16129" max="16129" width="3.28515625" style="126" customWidth="1"/><col min="16130" max="16130" width="56.140625" style="126" customWidth="1"/><col min="16131" max="16131" width="13" style="126" customWidth="1"/><col min="16132" max="16132" width="12.7109375" style="126" customWidth="1"/><col min="16133" max="16133" width="11.5703125" style="126" customWidth="1"/><col min="16134" max="16134" width="11.140625" style="126" customWidth="1"/><col min="16135" max="16135" width="11.28515625" style="126" customWidth="1"/><col min="16136" max="16136" width="10.140625" style="126" customWidth="1"/><col min="16137" max="16137" width="9.5703125" style="126" customWidth="1"/><col min="16138" max="16138" width="10.7109375" style="126" customWidth="1"/><col min="16139" max="16139" width="8.5703125" style="126" customWidth="1"/><col min="16140" max="16140" width="12.42578125" style="126" customWidth="1"/><col min="16141" max="16142" width="11.28515625" style="126" customWidth="1"/><col min="16143" max="16143" width="10.42578125" style="126" customWidth="1"/><col min="16144" max="16144" width="11.42578125" style="126"/><col min="16145" max="16146" width="12.5703125" style="126" customWidth="1"/><col min="16147" max="16384" width="11.42578125" style="126"/></cols><sheetData><row r="1" spans="1:30" s="21" customFormat="1" ht="116.25" customHeight="1"><c r="A1" s="243" t="str"><f>Translation!$A$31</f><v>Island  Sustainable Energy Action Plan (ISEAP)</v></c><c r="B1" s="243"/><c r="C1" s="243"/><c r="D1" s="243"/><c r="E1" s="243"/><c r="F1" s="243"/><c r="G1" s="243"/><c r="H1" s="243"/><c r="I1" s="243"/><c r="J1" s="243"/><c r="K1" s="243"/><c r="L1" s="243"/><c r="M1" s="243"/><c r="N1" s="243"/><c r="O1" s="243"/><c r="P1" s="243"/><c r="Q1" s="243"/><c r="R1" s="243"/><c r="S1" s="243"/><c r="T1" s="243"/><c r="U1" s="243"/></row><row r="2" spans="1:30" s="21" customFormat="1" ht="28.5" customHeight="1"><c r="A2" s="82"/><c r="B2" s="83" t="s"><v>450</v></c><c r="C2" s="82"/><c r="D2" s="82"/><c r="E2" s="82"/><c r="F2" s="86"/><c r="G2" s="86"/><c r="H2" s="87"/><c r="I2" s="84" t="str"><f>Translation!$A$10</f><v>Island</v></c><c r="J2" s="85" t="str"><f>'Start here'!$B$5</f><v>Cyprus - Agios Athanasios</v></c><c r="K2" s="87"/><c r="L2" s="87"/><c r="M2" s="87"/><c r="N2" s="87"/><c r="O2" s="87"/><c r="P2" s="87"/><c r="Q2" s="87"/><c r="R2" s="160"/><c r="S2" s="162"/><c r="T2" s="84" t="str"><f>Translation!$A$51</f><v>Inventory year</v></c><c r="U2" s="161"><f>'Start here'!$B$6</f><v>2009</v></c></row><row r="3" spans="1:30" ht="28.5" customHeight="1"><c r="A3" s="125"/><c r="D3" s="125"/><c r="E3" s="125"/><c r="F3" s="125"/><c r="G3" s="125"/><c r="H3" s="125"/><c r="I3" s="125"/><c r="J3" s="127"/><c r="K3" s="127"/><c r="T3" s="27"/></row><row r="4" spans="1:30" ht="46.5" customHeight="1"><c r="A4" s="266" t="str"><f>Translation!A49</f><v>BASELINE EMISSION INVENTORY</v></c><c r="B4" s="266"/><c r="C4" s="266"/><c r="D4" s="266"/><c r="E4" s="266"/><c r="F4" s="266"/><c r="G4" s="266"/><c r="H4" s="266"/><c r="I4" s="266"/><c r="J4" s="266"/><c r="K4" s="266"/><c r="L4" s="266"/><c r="M4" s="266"/><c r="N4" s="266"/><c r="O4" s="266"/><c r="P4" s="266"/><c r="Q4" s="266"/><c r="R4" s="266"/><c r="S4" s="266"/><c r="T4" s="266"/><c r="U4" s="266"/><c r="V4" s="210"/><c r="W4" s="210"/><c r="X4" s="210"/><c r="Y4" s="210"/><c r="Z4" s="210"/><c r="AA4" s="210"/><c r="AB4" s="210"/><c r="AC4" s="210"/><c r="AD4" s="210"/></row><row r="5" spans="1:30" ht="13.5" customHeight="1"><c r="A5" s="129"/><c r="B5" s="130"/><c r="C5" s="131"/><c r="D5" s="131"/><c r="E5" s="131"/><c r="F5" s="131"/><c r="G5" s="131"/><c r="H5" s="131"/><c r="I5" s="131"/><c r="J5" s="131"/><c r="K5" s="132"/><c r="L5" s="132"/><c r="M5" s="132"/><c r="N5" s="132"/></row><row r="6" spans="1:30" ht="21"><c r="A6" s="137"/><c r="B6" s="146"/><c r="C6" s="147"/><c r="D6" s="148"/><c r="E6" s="148"/><c r="F6" s="148"/><c r="G6" s="149"/><c r="H6" s="150"/><c r="S6" s="270" t="str"><f>Translation!$A$53</f><v>Mandatory fields</v></c><c r="T6" s="270"/><c r="U6" s="270"/></row><row r="7" spans="1:30" s="135" customFormat="1" ht="36"><c r="A7" s="133" t="s"><v>0</v></c><c r="B7" s="134" t="str"><f>Translation!A50</f><v>GENERAL DATA</v></c><c r="L7" s="136"/></row><row r="8" spans="1:30" ht="21"><c r="A8" s="137"/><c r="B8" s="139" t="str"><f>Translation!A52</f><v>Number of inhabitants</v></c><c r="C8" s="286"><v>15000</v></c><c r="D8" s="287"/><c r="E8" s="163"><v>2009</v></c><c r="F8" s="140"/><c r="G8" s="141"/></row><row r="9" spans="1:30" ht="11.25" customHeight="1"><c r="A9" s="137"/><c r="B9" s="140"/><c r="C9" s="140"/><c r="D9" s="140"/><c r="E9" s="138"/><c r="F9" s="138"/><c r="G9" s="138"/><c r="H9" s="142"/><c r="I9" s="140"/><c r="J9" s="141"/><c r="K9" s="143"/></row><row r="10" spans="1:30" ht="21"><c r="A10" s="144"/><c r="B10" s="138" t="str"><f>Translation!A13</f><v>CO2 calculation method</v></c><c r="C10" s="288" t="str"><f>'Start here'!F7</f><v>IPCC emission factors</v></c><c r="D10" s="288"/><c r="E10" s="288"/><c r="F10" s="288"/><c r="G10" s="288"/><c r="H10" s="288"/><c r="I10" s="288"/><c r="J10" s="288"/><c r="K10" s="145"/></row><row r="11" spans="1:30" ht="17.25" customHeight="1"><c r="A11" s="128"/><c r="B11" s="128"/><c r="C11" s="128"/><c r="D11" s="128"/><c r="E11" s="128"/><c r="F11" s="128"/><c r="G11" s="128"/><c r="H11" s="128"/><c r="I11" s="128"/><c r="J11" s="128"/><c r="K11" s="128"/><c r="L11" s="128"/><c r="M11" s="128"/><c r="N11" s="128"/><c r="O11" s="128"/><c r="P11" s="128"/><c r="Q11" s="128"/><c r="R11" s="128"/></row><row r="12" spans="1:30" s="135" customFormat="1" ht="36"><c r="A12" s="133" t="s"><v>4</v></c><c r="B12" s="134" t="str"><f>Translation!A54</f><v>RESULTS OF ENERGY BALANCE</v></c><c r="C12" s="133"/><c r="D12" s="134"/><c r="E12" s="133"/><c r="F12" s="134"/><c r="G12" s="133"/><c r="H12" s="134"/><c r="I12" s="133"/><c r="J12" s="134"/><c r="K12" s="151"/><c r="L12" s="151"/><c r="M12" s="151"/><c r="N12" s="151"/></row><row r="13" spans="1:30" s="91" customFormat="1" ht="31.5"><c r="B13" s="92" t="str"><f>Translation!A55</f><v>FINAL ENERGY DEMAND</v></c><c r="C13" s="92"/><c r="D13" s="92"/><c r="E13" s="92"/><c r="F13" s="92"/><c r="G13" s="92"/><c r="H13" s="92"/><c r="I13" s="92"/><c r="J13" s="92"/><c r="K13" s="92"/><c r="L13" s="92"/><c r="M13" s="92"/><c r="N13" s="92"/><c r="O13" s="92"/><c r="P13" s="92"/><c r="Q13" s="92"/><c r="R13" s="92"/><c r="S13" s="92"/><c r="T13" s="92"/><c r="U13" s="93" t="str"><f>Translation!$A$21</f><v>[MWh]</v></c></row><row r="14" spans="1:30" s="55" customFormat="1" ht="32.25" customHeight="1"><c r="B14" s="284" t="str"><f>Translation!A56</f><v>DEMAND SECTOR</v></c><c r="C14" s="289" t="str"><f>Translation!A93</f><v>ENERGY FOR FINAL USE</v></c><c r="D14" s="290"/><c r="E14" s="290"/><c r="F14" s="290"/><c r="G14" s="290"/><c r="H14" s="290"/><c r="I14" s="290"/><c r="J14" s="290"/><c r="K14" s="290"/><c r="L14" s="290"/><c r="M14" s="290"/><c r="N14" s="290"/><c r="O14" s="290"/><c r="P14" s="290"/><c r="Q14" s="290"/><c r="R14" s="290"/><c r="S14" s="290"/><c r="T14" s="290"/><c r="U14" s="291"/></row><row r="15" spans="1:30" s="55" customFormat="1" ht="18" customHeight="1"><c r="B15" s="285"/><c r="C15" s="289" t="str"><f>Translation!A94</f><v>Centralized energy services</v></c><c r="D15" s="290"/><c r="E15" s="290"/><c r="F15" s="291"/><c r="G15" s="289" t="str"><f>Translation!A98</f><v>Fossil fuels</v></c><c r="H15" s="290"/><c r="I15" s="290"/><c r="J15" s="290"/><c r="K15" s="290"/><c r="L15" s="290"/><c r="M15" s="291"/><c r="N15" s="289" t="str"><f>Translation!A105</f><v>Renewable energy sources (excluding electricity and heat sold to public networks)</v></c><c r="O15" s="290"/><c r="P15" s="290"/><c r="Q15" s="290"/><c r="R15" s="290"/><c r="S15" s="290"/><c r="T15" s="291"/><c r="U15" s="284" t="str"><f>Translation!A118</f><v>TOTAL</v></c></row><row r="16" spans="1:30" s="66" customFormat="1" ht="67.5" customHeight="1"><c r="B16" s="65" t="str"><f>Translation!A58</f><v>Sector description</v></c><c r="C16" s="117" t="str"><f>Translation!A95</f><v>Electricity from public grid</v></c><c r="D16" s="117" t="str"><f>Translation!A96</f><v>Heat from district heating</v></c><c r="E16" s="117" t="str"><f>Translation!A97</f><v>Cold from district cooling</v></c><c r="F16" s="117" t="str"><f>Translation!A116</f><v>Subtotal</v></c><c r="G16" s="117" t="str"><f>Translation!A99</f><v>Fueloil</v></c><c r="H16" s="117" t="str"><f>Translation!A100</f><v>Diesel</v></c><c r="I16" s="117" t="str"><f>Translation!A101</f><v>Gasoline</v></c><c r="J16" s="117" t="str"><f>Translation!A102</f><v>LPG</v></c><c r="K16" s="117" t="str"><f>Translation!A103</f><v>Natural gas</v></c><c r="L16" s="117" t="str"><f>Translation!A104</f><v>Coal</v></c><c r="M16" s="117" t="str"><f>Translation!A116</f><v>Subtotal</v></c><c r="N16" s="117" t="str"><f>Translation!A108</f><v>Hydro</v></c><c r="O16" s="117" t="str"><f>Translation!A109</f><v>Wind</v></c><c r="P16" s="117" t="str"><f>Translation!A110</f><v>Solar</v></c><c r="Q16" s="117" t="str"><f>Translation!A111</f><v>Geothermal</v></c><c r="R16" s="117" t="str"><f>Translation!A112</f><v>Ocean</v></c><c r="S16" s="117" t="str"><f>Translation!A113</f><v>Biomass</v></c><c r="T16" s="117" t="str"><f>Translation!A116</f><v>Subtotal</v></c><c r="U16" s="285"/></row><row r="17" spans="1:21" s="21" customFormat="1" ht="15.75"><c r="A17" s="22"/><c r="B17" s="70" t="str"><f>Translation!A59</f><v>RESIDENTIAL</v></c><c r="C17" s="124"><f>SUM(C18:C26)</f><v>27494.899999999994</v></c><c r="D17" s="124"><f>SUM(D18:D26)</f><v>0</v></c><c r="E17" s="124"><f>SUM(E18:E26)</f><v>0</v></c><c r="F17" s="68"><f t="shared" ref="F17:F52" si="0">SUM(C17:E17)</f><v>27494.899999999994</v></c><c r="G17" s="124"><f t="shared" ref="G17:L17" si="1">SUM(G18:G26)</f><v>12530.122697368421</v></c><c r="H17" s="124"><f t="shared" si="1"/><v>0</v></c><c r="I17" s="124"><f t="shared" si="1"/><v>0</v></c><c r="J17" s="124"><f t="shared" si="1"/><v>1794.2813204887216</v></c><c r="K17" s="124"><f t="shared" si="1"/><v>0</v></c><c r="L17" s="124"><f t="shared" si="1"/><v>0</v></c><c r="M17" s="68"><f t="shared" ref="M17:M52" si="2">SUM(G17:L17)</f><v>14324.404017857141</v></c><c r="N17" s="124"><f t="shared" ref="N17:S17" si="3">SUM(N18:N26)</f><v>0</v></c><c r="O17" s="124"><f t="shared" si="3"/><v>0</v></c><c r="P17" s="124"><f t="shared" si="3"/><v>3455.1447039473683</v></c><c r="Q17" s="124"><f t="shared" si="3"/><v>95</v></c><c r="R17" s="124"><f t="shared" si="3"/><v>0</v></c><c r="S17" s="124"><f t="shared" si="3"/><v>1917</v></c><c r="T17" s="68"><f t="shared" ref="T17" si="4">SUM(N17:S17)</f><v>5467.1447039473678</v></c><c r="U17" s="68"><f t="shared" ref="U17" si="5">F17+M17+T17</f><v>47286.448721804511</v></c></row><row r="18" spans="1:21" s="21" customFormat="1" ht="15.75"><c r="A18" s="22"/><c r="B18" s="197" t="str"><f>Translation!A60</f><v>Hot water</v></c><c r="C18" s="158"><v>824.85</v></c><c r="D18" s="158"/><c r="E18" s="158"/><c r="F18" s="68"><f t="shared" si="0"/><v>824.85</v></c><c r="G18" s="222"><f>C18*14/16</f><v>721.74374999999998</v></c><c r="H18" s="158"/><c r="I18" s="158"/><c r="J18" s="222"><f>C18*1/16</f><v>51.553125000000001</v></c><c r="K18" s="158"/><c r="L18" s="158"/><c r="M18" s="68"><f t="shared" si="2"/><v>773.296875</v></c><c r="N18" s="158"/><c r="O18" s="158"/><c r="P18" s="158"><v>3350.953125</v></c><c r="Q18" s="158"><v>26</v></c><c r="R18" s="158"/><c r="S18" s="158"><v>180</v></c><c r="T18" s="68"><f t="shared" ref="T18:T52" si="6">SUM(N18:S18)</f><v>3556.953125</v></c><c r="U18" s="68"><f t="shared" ref="U18:U52" si="7">F18+M18+T18</f><v>5155.1000000000004</v></c></row><row r="19" spans="1:21" s="21" customFormat="1" ht="15.75"><c r="A19" s="22"/><c r="B19" s="197" t="str"><f>Translation!A61</f><v>Heating and cooling</v></c><c r="C19" s="158"><v>19796.399999999998</v></c><c r="D19" s="158"/><c r="E19" s="158"/><c r="F19" s="68"><f t="shared" si="0"/><v>19796.399999999998</v></c><c r="G19" s="222"><f>C19*34/57</f><v>11808.378947368421</v></c><c r="H19" s="158"/><c r="I19" s="158"/><c r="J19" s="222"><f>C19*4/57</f><v>1389.2210526315787</v></c><c r="K19" s="158"/><c r="L19" s="158"/><c r="M19" s="68"><f t="shared" si="2"/><v>13197.6</v></c><c r="N19" s="158"/><c r="O19" s="158"/><c r="P19" s="158"><v>104.19157894736841</v></c><c r="Q19" s="158"><v>69</v></c><c r="R19" s="158"/><c r="S19" s="158"><v>1737</v></c><c r="T19" s="68"><f t="shared" si="6"/><v>1910.1915789473685</v></c><c r="U19" s="68"><f t="shared" si="7"/><v>34904.191578947371</v></c></row><row r="20" spans="1:21" s="21" customFormat="1" ht="15.75"><c r="A20" s="22"/><c r="B20" s="197" t="str"><f>Translation!A62</f><v>Lighting</v></c><c r="C20" s="158"><v>1099.8</v></c><c r="D20" s="158"/><c r="E20" s="158"/><c r="F20" s="68"><f t="shared" si="0"/><v>1099.8</v></c><c r="G20" s="158"/><c r="H20" s="158"/><c r="I20" s="158"/><c r="J20" s="158"/><c r="K20" s="158"/><c r="L20" s="158"/><c r="M20" s="68"><f t="shared" si="2"/><v>0</v></c><c r="N20" s="158"/><c r="O20" s="158"/><c r="P20" s="158"/><c r="Q20" s="158"/><c r="R20" s="158"/><c r="S20" s="158"/><c r="T20" s="68"><f t="shared" si="6"/><v>0</v></c><c r="U20" s="68"><f t="shared" si="7"/><v>1099.8</v></c></row><row r="21" spans="1:21" s="21" customFormat="1" ht="15.75"><c r="A21" s="22"/><c r="B21" s="197" t="str"><f>Translation!A63</f><v>Cooking</v></c><c r="C21" s="158"><v>824.85</v></c><c r="D21" s="158"/><c r="E21" s="158"/><c r="F21" s="68"><f t="shared" si="0"/><v>824.85</v></c><c r="G21" s="158"/><c r="H21" s="158"/><c r="I21" s="158"/><c r="J21" s="222"><f>C21*30/70</f><v>353.50714285714287</v></c><c r="K21" s="158"/><c r="L21" s="158"/><c r="M21" s="68"><f t="shared" si="2"/><v>353.50714285714287</v></c><c r="N21" s="158"/><c r="O21" s="158"/><c r="P21" s="158"/><c r="Q21" s="158"/><c r="R21" s="158"/><c r="S21" s="158"/><c r="T21" s="68"><f t="shared" si="6"/><v>0</v></c><c r="U21" s="68"><f t="shared" si="7"/><v>1178.3571428571429</v></c></row><row r="22" spans="1:21" s="21" customFormat="1" ht="15.75"><c r="A22" s="22"/><c r="B22" s="197" t="str"><f>Translation!A64</f><v>Refrigerator and freezers</v></c><c r="C22" s="158"/><c r="D22" s="158"/><c r="E22" s="158"/><c r="F22" s="68"><f t="shared" si="0"/><v>0</v></c><c r="G22" s="158"/><c r="H22" s="158"/><c r="I22" s="158"/><c r="J22" s="158"/><c r="K22" s="158"/><c r="L22" s="158"/><c r="M22" s="68"><f t="shared" si="2"/><v>0</v></c><c r="N22" s="158"/><c r="O22" s="158"/><c r="P22" s="158"/><c r="Q22" s="158"/><c r="R22" s="158"/><c r="S22" s="158"/><c r="T22" s="68"><f t="shared" si="6"/><v>0</v></c><c r="U22" s="68"><f t="shared" si="7"/><v>0</v></c></row><row r="23" spans="1:21" s="21" customFormat="1" ht="15.75"><c r="A23" s="22"/><c r="B23" s="197" t="str"><f>Translation!A65</f><v>Laundry machines and dryers</v></c><c r="C23" s="158"/><c r="D23" s="158"/><c r="E23" s="158"/><c r="F23" s="68"><f t="shared" si="0"/><v>0</v></c><c r="G23" s="158"/><c r="H23" s="158"/><c r="I23" s="158"/><c r="J23" s="158"/><c r="K23" s="158"/><c r="L23" s="158"/><c r="M23" s="68"><f t="shared" si="2"/><v>0</v></c><c r="N23" s="158"/><c r="O23" s="158"/><c r="P23" s="158"/><c r="Q23" s="158"/><c r="R23" s="158"/><c r="S23" s="158"/><c r="T23" s="68"><f t="shared" si="6"/><v>0</v></c><c r="U23" s="68"><f t="shared" si="7"/><v>0</v></c></row><row r="24" spans="1:21" s="21" customFormat="1" ht="15.75"><c r="A24" s="22"/><c r="B24" s="197" t="str"><f>Translation!A66</f><v>Dish washing</v></c><c r="C24" s="158"/><c r="D24" s="158"/><c r="E24" s="158"/><c r="F24" s="68"><f t="shared" si="0"/><v>0</v></c><c r="G24" s="158"/><c r="H24" s="158"/><c r="I24" s="158"/><c r="J24" s="158"/><c r="K24" s="158"/><c r="L24" s="158"/><c r="M24" s="68"><f t="shared" si="2"/><v>0</v></c><c r="N24" s="158"/><c r="O24" s="158"/><c r="P24" s="158"/><c r="Q24" s="158"/><c r="R24" s="158"/><c r="S24" s="158"/><c r="T24" s="68"><f t="shared" si="6"/><v>0</v></c><c r="U24" s="68"><f t="shared" si="7"/><v>0</v></c></row><row r="25" spans="1:21" s="21" customFormat="1" ht="15.75"><c r="A25" s="22"/><c r="B25" s="197" t="str"><f>Translation!A67</f><v>Tv sets</v></c><c r="C25" s="158"/><c r="D25" s="158"/><c r="E25" s="158"/><c r="F25" s="68"><f t="shared" si="0"/><v>0</v></c><c r="G25" s="158"/><c r="H25" s="158"/><c r="I25" s="158"/><c r="J25" s="158"/><c r="K25" s="158"/><c r="L25" s="158"/><c r="M25" s="68"><f t="shared" si="2"/><v>0</v></c><c r="N25" s="158"/><c r="O25" s="158"/><c r="P25" s="158"/><c r="Q25" s="158"/><c r="R25" s="158"/><c r="S25" s="158"/><c r="T25" s="68"><f t="shared" si="6"/><v>0</v></c><c r="U25" s="68"><f t="shared" si="7"/><v>0</v></c></row><row r="26" spans="1:21" s="21" customFormat="1" ht="15.75"><c r="A26" s="22"/><c r="B26" s="197" t="str"><f>Translation!A68</f><v>Other electric appliances</v></c><c r="C26" s="158"><v>4949</v></c><c r="D26" s="158"/><c r="E26" s="158"/><c r="F26" s="68"><f t="shared" si="0"/><v>4949</v></c><c r="G26" s="158"/><c r="H26" s="158"/><c r="I26" s="158"/><c r="J26" s="158"/><c r="K26" s="158"/><c r="L26" s="158"/><c r="M26" s="68"><f t="shared" si="2"/><v>0</v></c><c r="N26" s="158"/><c r="O26" s="158"/><c r="P26" s="158"/><c r="Q26" s="158"/><c r="R26" s="158"/><c r="S26" s="158"/><c r="T26" s="68"><f t="shared" si="6"/><v>0</v></c><c r="U26" s="68"><f t="shared" si="7"/><v>4949</v></c></row><row r="27" spans="1:21" s="21" customFormat="1" ht="15.75"><c r="A27" s="22"/><c r="B27" s="70" t="str"><f>Translation!A69</f><v>PRIMARY SECTOR</v></c><c r="C27" s="124"><f>SUM(C28:C29)</f><v>43</v></c><c r="D27" s="124"><f>SUM(D28:D29)</f><v>0</v></c><c r="E27" s="124"><f>SUM(E28:E29)</f><v>0</v></c><c r="F27" s="68"><f t="shared" si="0"/><v>43</v></c><c r="G27" s="124"><f t="shared" ref="G27:L27" si="8">SUM(G28:G29)</f><v>0</v></c><c r="H27" s="124"><f t="shared" si="8"/><v>0</v></c><c r="I27" s="124"><f t="shared" si="8"/><v>0</v></c><c r="J27" s="124"><f t="shared" si="8"/><v>5</v></c><c r="K27" s="124"><f t="shared" si="8"/><v>0</v></c><c r="L27" s="124"><f t="shared" si="8"/><v>0</v></c><c r="M27" s="68"><f t="shared" si="2"/><v>5</v></c><c r="N27" s="124"><f t="shared" ref="N27:S27" si="9">SUM(N28:N29)</f><v>0</v></c><c r="O27" s="124"><f t="shared" si="9"/><v>0</v></c><c r="P27" s="124"><f t="shared" si="9"/><v>0</v></c><c r="Q27" s="124"><f t="shared" si="9"/><v>0</v></c><c r="R27" s="124"><f t="shared" si="9"/><v>0</v></c><c r="S27" s="124"><f t="shared" si="9"/><v>17</v></c><c r="T27" s="68"><f t="shared" si="6"/><v>17</v></c><c r="U27" s="68"><f t="shared" si="7"/><v>65</v></c></row><row r="28" spans="1:21" s="21" customFormat="1" ht="15.75"><c r="A28" s="22"/><c r="B28" s="198" t="str"><f>Translation!A70</f><v>Agriculture, forestry and fishing</v></c><c r="C28" s="158"><v>43</v></c><c r="D28" s="158"/><c r="E28" s="158"/><c r="F28" s="68"><f t="shared" si="0"/><v>43</v></c><c r="G28" s="158"/><c r="H28" s="158"/><c r="I28" s="158"/><c r="J28" s="158"><v>5</v></c><c r="K28" s="158"/><c r="L28" s="158"/><c r="M28" s="68"><f t="shared" si="2"/><v>5</v></c><c r="N28" s="158"/><c r="O28" s="158"/><c r="P28" s="158"/><c r="Q28" s="158"/><c r="R28" s="158"/><c r="S28" s="158"><v>17</v></c><c r="T28" s="68"><f t="shared" si="6"/><v>17</v></c><c r="U28" s="68"><f t="shared" si="7"/><v>65</v></c></row><row r="29" spans="1:21" s="21" customFormat="1" ht="15.75"><c r="A29" s="22"/><c r="B29" s="198" t="str"><f>Translation!A71</f><v>Mining and quarrying</v></c><c r="C29" s="158"><v>0</v></c><c r="D29" s="158"/><c r="E29" s="158"/><c r="F29" s="68"><f t="shared" si="0"/><v>0</v></c><c r="G29" s="158"/><c r="H29" s="158"/><c r="I29" s="158"/><c r="J29" s="158"/><c r="K29" s="158"/><c r="L29" s="158"/><c r="M29" s="68"><f t="shared" si="2"/><v>0</v></c><c r="N29" s="158"/><c r="O29" s="158"/><c r="P29" s="158"/><c r="Q29" s="158"/><c r="R29" s="158"/><c r="S29" s="158"/><c r="T29" s="68"><f t="shared" si="6"/><v>0</v></c><c r="U29" s="68"><f t="shared" si="7"/><v>0</v></c></row><row r="30" spans="1:21" s="21" customFormat="1" ht="15.75"><c r="A30" s="22"/><c r="B30" s="65" t="str"><f>Translation!A72</f><v>SECONDARY SECTOR</v></c><c r="C30" s="124"><f>SUM(C31:C33)</f><v>37903</v></c><c r="D30" s="124"><f>SUM(D31:D33)</f><v>0</v></c><c r="E30" s="124"><f>SUM(E31:E33)</f><v>0</v></c><c r="F30" s="68"><f t="shared" si="0"/><v>37903</v></c><c r="G30" s="124"><f t="shared" ref="G30:L30" si="10">SUM(G31:G33)</f><v>62</v></c><c r="H30" s="124"><f t="shared" si="10"/><v>0</v></c><c r="I30" s="124"><f t="shared" si="10"/><v>0</v></c><c r="J30" s="124"><f t="shared" si="10"/><v>4261</v></c><c r="K30" s="124"><f t="shared" si="10"/><v>0</v></c><c r="L30" s="124"><f t="shared" si="10"/><v>0</v></c><c r="M30" s="68"><f t="shared" si="2"/><v>4323</v></c><c r="N30" s="124"><f t="shared" ref="N30:S30" si="11">SUM(N31:N33)</f><v>0</v></c><c r="O30" s="124"><f t="shared" si="11"/><v>0</v></c><c r="P30" s="124"><f t="shared" si="11"/><v>1646</v></c><c r="Q30" s="124"><f t="shared" si="11"/><v>0</v></c><c r="R30" s="124"><f t="shared" si="11"/><v>0</v></c><c r="S30" s="124"><f t="shared" si="11"/><v>549</v></c><c r="T30" s="68"><f t="shared" si="6"/><v>2195</v></c><c r="U30" s="68"><f t="shared" si="7"/><v>44421</v></c></row><row r="31" spans="1:21" s="21" customFormat="1" ht="15.75"><c r="A31" s="22"/><c r="B31" s="79" t="str"><f>Translation!A73</f><v>Manufacturing</v></c><c r="C31" s="158"><v>37305</v></c><c r="D31" s="158"/><c r="E31" s="158"/><c r="F31" s="68"><f t="shared" si="0"/><v>37305</v></c><c r="G31" s="158"><v>61</v></c><c r="H31" s="158"><v>0</v></c><c r="I31" s="158"><v>0</v></c><c r="J31" s="158"><v>4194</v></c><c r="K31" s="158"/><c r="L31" s="158"/><c r="M31" s="68"><f t="shared" si="2"/><v>4255</v></c><c r="N31" s="158"/><c r="O31" s="158"/><c r="P31" s="158"><v>1646</v></c><c r="Q31" s="158"/><c r="R31" s="158"/><c r="S31" s="158"><v>549</v></c><c r="T31" s="68"><f t="shared" si="6"/><v>2195</v></c><c r="U31" s="68"><f t="shared" si="7"/><v>43755</v></c></row><row r="32" spans="1:21" s="21" customFormat="1" ht="30"><c r="A32" s="22"/><c r="B32" s="198" t="str"><f>Translation!A74</f><v>Water supply, sewerage, waste management and remediation activities</v></c><c r="C32" s="158"><v>502</v></c><c r="D32" s="158"/><c r="E32" s="158"/><c r="F32" s="68"><f t="shared" si="0"/><v>502</v></c><c r="G32" s="158"><v>1</v></c><c r="H32" s="158"><v>0</v></c><c r="I32" s="158"><v>0</v></c><c r="J32" s="158"><v>56</v></c><c r="K32" s="158"/><c r="L32" s="158"/><c r="M32" s="68"><f t="shared" si="2"/><v>57</v></c><c r="N32" s="158"/><c r="O32" s="158"/><c r="P32" s="158"/><c r="Q32" s="158"/><c r="R32" s="158"/><c r="S32" s="158"/><c r="T32" s="68"><f t="shared" si="6"/><v>0</v></c><c r="U32" s="68"><f t="shared" si="7"/><v>559</v></c></row><row r="33" spans="1:21" s="21" customFormat="1" ht="15.75"><c r="A33" s="22"/><c r="B33" s="198" t="str"><f>Translation!A75</f><v>Construction</v></c><c r="C33" s="158"><v>96</v></c><c r="D33" s="158"/><c r="E33" s="158"/><c r="F33" s="68"><f t="shared" si="0"/><v>96</v></c><c r="G33" s="158"><v>0</v></c><c r="H33" s="158"><v>0</v></c><c r="I33" s="158"><v>0</v></c><c r="J33" s="158"><v>11</v></c><c r="K33" s="158"/><c r="L33" s="158"/><c r="M33" s="68"><f t="shared" si="2"/><v>11</v></c><c r="N33" s="158"/><c r="O33" s="158"/><c r="P33" s="158"/><c r="Q33" s="158"/><c r="R33" s="158"/><c r="S33" s="158"/><c r="T33" s="68"><f t="shared" si="6"/><v>0</v></c><c r="U33" s="68"><f t="shared" si="7"/><v>107</v></c></row><row r="34" spans="1:21" s="21" customFormat="1" ht="15.75"><c r="A34" s="22"/><c r="B34" s="65" t="str"><f>Translation!A76</f><v>TERTIARY SECTOR</v></c><c r="C34" s="124"><f>SUM(C35:C42)</f><v>18821</v></c><c r="D34" s="124"><f>SUM(D35:D42)</f><v>0</v></c><c r="E34" s="124"><f>SUM(E35:E42)</f><v>0</v></c><c r="F34" s="68"><f t="shared" si="0"/><v>18821</v></c><c r="G34" s="124"><f t="shared" ref="G34:L34" si="12">SUM(G35:G42)</f><v>28.05284962494623</v></c><c r="H34" s="124"><f t="shared" si="12"/><v>0</v></c><c r="I34" s="124"><f t="shared" si="12"/><v>0</v></c><c r="J34" s="124"><f t="shared" si="12"/><v>1935.704303963186</v></c><c r="K34" s="124"><f t="shared" si="12"/><v>0</v></c><c r="L34" s="124"><f t="shared" si="12"/><v>0</v></c><c r="M34" s="68"><f t="shared" si="2"/><v>1963.7571535881323</v></c><c r="N34" s="124"><f t="shared" ref="N34:S34" si="13">SUM(N35:N42)</f><v>0</v></c><c r="O34" s="124"><f t="shared" si="13"/><v>0</v></c><c r="P34" s="124"><f t="shared" si="13"/><v>737.91428571428571</v></c><c r="Q34" s="124"><f t="shared" si="13"/><v>0</v></c><c r="R34" s="124"><f t="shared" si="13"/><v>0</v></c><c r="S34" s="124"><f t="shared" si="13"/><v>245.97142857142853</v></c><c r="T34" s="68"><f t="shared" si="6"/><v>983.88571428571424</v></c><c r="U34" s="68"><f t="shared" si="7"/><v>21768.642867873848</v></c></row><row r="35" spans="1:21" s="21" customFormat="1" ht="30"><c r="A35" s="22"/><c r="B35" s="198" t="str"><f>Translation!A77</f><v xml:space="preserve">Wholesale and retail trade; repair of motor vehicles and motorcycles </v></c><c r="C35" s="158"><v>7354</v></c><c r="D35" s="158"/><c r="E35" s="158"/><c r="F35" s="68"><f t="shared" si="0"/><v>7354</v></c><c r="G35" s="158"><v>11.981685221387766</v></c><c r="H35" s="158"/><c r="I35" s="158"/><c r="J35" s="158"><v>826.76091598009475</v></c><c r="K35" s="158"/><c r="L35" s="158"/><c r="M35" s="68"><f t="shared" si="2"/><v>838.74260120148256</v></c><c r="N35" s="158"/><c r="O35" s="158"/><c r="P35" s="158"><v>315.17142857142858</v></c><c r="Q35" s="158"/><c r="R35" s="158"/><c r="S35" s="158"><v>105.05714285714286</v></c><c r="T35" s="68"><f t="shared" si="6"/><v>420.22857142857146</v></c><c r="U35" s="68"><f t="shared" si="7"/><v>8612.9711726300538</v></c></row><row r="36" spans="1:21" s="21" customFormat="1" ht="15.75"><c r="A36" s="22"/><c r="B36" s="198" t="str"><f>Translation!A78</f><v>Accomodation and food service activities</v></c><c r="C36" s="158"><v>3630</v></c><c r="D36" s="158"/><c r="E36" s="158"/><c r="F36" s="68"><f t="shared" si="0"/><v>3630</v></c><c r="G36" s="158"><v>5.9142667056890925</v></c><c r="H36" s="158"/><c r="I36" s="158"/><c r="J36" s="158"><v>408.09656309596727</v></c><c r="K36" s="158"/><c r="L36" s="158"/><c r="M36" s="68"><f t="shared" si="2"/><v>414.01082980165637</v></c><c r="N36" s="158"/><c r="O36" s="158"/><c r="P36" s="158"><v>155.57142857142858</v></c><c r="Q36" s="158"/><c r="R36" s="158"/><c r="S36" s="158"><v>51.857142857142854</v></c><c r="T36" s="68"><f t="shared" si="6"/><v>207.42857142857144</v></c><c r="U36" s="68"><f t="shared" si="7"/><v>4251.4394012302273</v></c></row><row r="37" spans="1:21" s="21" customFormat="1" ht="15.75"><c r="A37" s="22"/><c r="B37" s="198" t="str"><f>Translation!A79</f><v>General public administration and social security</v></c><c r="C37" s="158"><v>761</v></c><c r="D37" s="158"/><c r="E37" s="158"/><c r="F37" s="68"><f t="shared" si="0"/><v>761</v></c><c r="G37" s="158"><v>1.2398779512477685</v></c><c r="H37" s="158"/><c r="I37" s="158"/><c r="J37" s="158"><v>85.554127965848792</v></c><c r="K37" s="158"/><c r="L37" s="158"/><c r="M37" s="68"><f t="shared" si="2"/><v>86.794005917096555</v></c><c r="N37" s="158"/><c r="O37" s="158"/><c r="P37" s="158"><v>32.614285714285714</v></c><c r="Q37" s="158"/><c r="R37" s="158"/><c r="S37" s="158"><v>10.871428571428572</v></c><c r="T37" s="68"><f t="shared" si="6"/><v>43.485714285714288</v></c><c r="U37" s="68"><f t="shared" si="7"/><v>891.27972020281084</v></c></row><row r="38" spans="1:21" s="21" customFormat="1" ht="15.75"><c r="A38" s="22"/><c r="B38" s="198" t="str"><f>Translation!A80</f><v>Defense, justice, police and fire departments</v></c><c r="C38" s="158"><v>0</v></c><c r="D38" s="158"/><c r="E38" s="158"/><c r="F38" s="68"><f t="shared" si="0"/><v>0</v></c><c r="G38" s="158"><v>0</v></c><c r="H38" s="158"/><c r="I38" s="158"/><c r="J38" s="158"><v>0</v></c><c r="K38" s="158"/><c r="L38" s="158"/><c r="M38" s="68"><f t="shared" si="2"/><v>0</v></c><c r="N38" s="158"/><c r="O38" s="158"/><c r="P38" s="158"><v>0</v></c><c r="Q38" s="158"/><c r="R38" s="158"/><c r="S38" s="158"><v>0</v></c><c r="T38" s="68"><f t="shared" si="6"/><v>0</v></c><c r="U38" s="68"><f t="shared" si="7"/><v>0</v></c></row><row r="39" spans="1:21" s="21" customFormat="1" ht="15.75"><c r="A39" s="22"/><c r="B39" s="198" t="str"><f>Translation!A81</f><v>Education</v></c><c r="C39" s="158"><v>542</v></c><c r="D39" s="158"/><c r="E39" s="158"/><c r="F39" s="68"><f t="shared" si="0"/><v>542</v></c><c r="G39" s="158"><v>0.88306681941693888</v></c><c r="H39" s="158"/><c r="I39" s="158"/><c r="J39" s="158"><v>60.933426225348292</v></c><c r="K39" s="158"/><c r="L39" s="158"/><c r="M39" s="68"><f t="shared" si="2"/><v>61.816493044765231</v></c><c r="N39" s="158"/><c r="O39" s="158"/><c r="P39" s="158"><v>23.228571428571428</v></c><c r="Q39" s="158"/><c r="R39" s="158"/><c r="S39" s="158"><v>7.7428571428571429</v></c><c r="T39" s="68"><f t="shared" si="6"/><v>30.971428571428572</v></c><c r="U39" s="68"><f t="shared" si="7"/><v>634.78792161619378</v></c></row><row r="40" spans="1:21" s="21" customFormat="1" ht="15.75"><c r="A40" s="22"/><c r="B40" s="198" t="str"><f>Translation!A82</f><v>Human health and social work activities</v></c><c r="C40" s="158"><v>284</v></c><c r="D40" s="158"/><c r="E40" s="158"/><c r="F40" s="68"><f t="shared" si="0"/><v>284</v></c><c r="G40" s="158"><v>0.46271397917787943</v></c><c r="H40" s="158"/><c r="I40" s="158"/><c r="J40" s="158"><v>31.928215955717555</v></c><c r="K40" s="158"/><c r="L40" s="158"/><c r="M40" s="68"><f t="shared" si="2"/><v>32.390929934895432</v></c><c r="N40" s="158"/><c r="O40" s="158"/><c r="P40" s="158"><v>12.171428571428571</v></c><c r="Q40" s="158"/><c r="R40" s="158"/><c r="S40" s="158"><v>4.0571428571428569</v></c><c r="T40" s="68"><f t="shared" si="6"/><v>16.228571428571428</v></c><c r="U40" s="68"><f t="shared" si="7"/><v>332.61950136346684</v></c></row><row r="41" spans="1:21" s="21" customFormat="1" ht="15.75"><c r="A41" s="22"/><c r="B41" s="198" t="str"><f>Translation!A83</f><v>Other services</v></c><c r="C41" s="158"><v>4647</v></c><c r="D41" s="158"/><c r="E41" s="158"/><c r="F41" s="68"><f t="shared" si="0"/><v>4647</v></c><c r="G41" s="158"><v>7.5712389480267808</v></c><c r="H41" s="158"/><c r="I41" s="158"/><c r="J41" s="158"><v>522.43105474020945</v></c><c r="K41" s="158"/><c r="L41" s="158"/><c r="M41" s="68"><f t="shared" si="2"/><v>530.00229368823625</v></c><c r="N41" s="158"/><c r="O41" s="158"/><c r="P41" s="158"><v>199.15714285714284</v></c><c r="Q41" s="158"/><c r="R41" s="158"/><c r="S41" s="158"><v>66.385714285714286</v></c><c r="T41" s="68"><f t="shared" si="6"/><v>265.54285714285714</v></c><c r="U41" s="68"><f t="shared" si="7"/><v>5442.5451508310935</v></c></row><row r="42" spans="1:21" s="21" customFormat="1" ht="15.75"><c r="A42" s="22"/><c r="B42" s="198" t="str"><f>Translation!A84</f><v>Public lighting</v></c><c r="C42" s="158"><v>1603</v></c><c r="D42" s="158"/><c r="E42" s="158"/><c r="F42" s="68"><f t="shared" si="0"/><v>1603</v></c><c r="G42" s="158"/><c r="H42" s="158"/><c r="I42" s="158"/><c r="J42" s="158"/><c r="K42" s="158"/><c r="L42" s="158"/><c r="M42" s="68"><f t="shared" si="2"/><v>0</v></c><c r="N42" s="158"/><c r="O42" s="158"/><c r="P42" s="158"/><c r="Q42" s="158"/><c r="R42" s="158"/><c r="S42" s="158"/><c r="T42" s="68"><f t="shared" si="6"/><v>0</v></c><c r="U42" s="68"><f t="shared" si="7"/><v>1603</v></c></row><row r="43" spans="1:21" s="21" customFormat="1" ht="15.75"><c r="A43" s="22"/><c r="B43" s="65" t="str"><f>Translation!A85</f><v>TRANSPORTS</v></c><c r="C43" s="124"><f>SUM(C44:C47)</f><v>35</v></c><c r="D43" s="124"><f>SUM(D44:D47)</f><v>0</v></c><c r="E43" s="124"><f>SUM(E44:E47)</f><v>0</v></c><c r="F43" s="68"><f t="shared" si="0"/><v>35</v></c><c r="G43" s="124"><f t="shared" ref="G43:L43" si="14">SUM(G44:G47)</f><v>0</v></c><c r="H43" s="124"><f t="shared" si="14"/><v>36468</v></c><c r="I43" s="124"><f t="shared" si="14"/><v>61456</v></c><c r="J43" s="124"><f t="shared" si="14"/><v>0</v></c><c r="K43" s="124"><f t="shared" si="14"/><v>0</v></c><c r="L43" s="124"><f t="shared" si="14"/><v>0</v></c><c r="M43" s="68"><f t="shared" si="2"/><v>97924</v></c><c r="N43" s="124"><f t="shared" ref="N43:S43" si="15">SUM(N44:N47)</f><v>0</v></c><c r="O43" s="124"><f t="shared" si="15"/><v>0</v></c><c r="P43" s="124"><f t="shared" si="15"/><v>0</v></c><c r="Q43" s="124"><f t="shared" si="15"/><v>0</v></c><c r="R43" s="124"><f t="shared" si="15"/><v>0</v></c><c r="S43" s="124"><f t="shared" si="15"/><v>1920</v></c><c r="T43" s="68"><f t="shared" si="6"/><v>1920</v></c><c r="U43" s="68"><f t="shared" si="7"/><v>99879</v></c></row><row r="44" spans="1:21" s="21" customFormat="1" ht="30"><c r="A44" s="22"/><c r="B44" s="198" t="str"><f>Translation!A86</f><v>Passenger road transport and other passenger road transport services (public transports, taxi, tourism, school buses, etc.)</v></c><c r="C44" s="158"><v>35</v></c><c r="D44" s="158"/><c r="E44" s="158"/><c r="F44" s="68"><f t="shared" si="0"/><v>35</v></c><c r="G44" s="158"/><c r="H44" s="158"><v>729.36</v></c><c r="I44" s="158"><v>1229.1200000000001</v></c><c r="J44" s="158"/><c r="K44" s="158"/><c r="L44" s="158"/><c r="M44" s="68"><f t="shared" si="2"/><v>1958.48</v></c><c r="N44" s="158"/><c r="O44" s="158"/><c r="P44" s="158"/><c r="Q44" s="158"/><c r="R44" s="158"/><c r="S44" s="158"/><c r="T44" s="68"><f t="shared" si="6"/><v>0</v></c><c r="U44" s="68"><f t="shared" si="7"/><v>1993.48</v></c></row><row r="45" spans="1:21" s="21" customFormat="1" ht="15.75"><c r="A45" s="22"/><c r="B45" s="198" t="str"><f>Translation!A87</f><v>Freight transport by road and removal services</v></c><c r="C45" s="158"/><c r="D45" s="158"/><c r="E45" s="158"/><c r="F45" s="68"><f t="shared" si="0"/><v>0</v></c><c r="G45" s="158"/><c r="H45" s="158"><v>11669.76</v></c><c r="I45" s="158"><v>19665.920000000002</v></c><c r="J45" s="158"/><c r="K45" s="158"/><c r="L45" s="158"/><c r="M45" s="68"><f t="shared" si="2"/><v>31335.68</v></c><c r="N45" s="158"/><c r="O45" s="158"/><c r="P45" s="158"/><c r="Q45" s="158"/><c r="R45" s="158"/><c r="S45" s="158"><v>627</v></c><c r="T45" s="68"><f t="shared" si="6"/><v>627</v></c><c r="U45" s="68"><f t="shared" si="7"/><v>31962.68</v></c></row><row r="46" spans="1:21" s="21" customFormat="1" ht="15.75"><c r="A46" s="22"/><c r="B46" s="198" t="str"><f>Translation!A88</f><v>Other fleet for public and private services</v></c><c r="C46" s="158"/><c r="D46" s="158"/><c r="E46" s="158"/><c r="F46" s="68"><f t="shared" si="0"/><v>0</v></c><c r="G46" s="158"/><c r="H46" s="158"><v>0</v></c><c r="I46" s="158"><v>0</v></c><c r="J46" s="158"/><c r="K46" s="158"/><c r="L46" s="158"/><c r="M46" s="68"><f t="shared" si="2"/><v>0</v></c><c r="N46" s="158"/><c r="O46" s="158"/><c r="P46" s="158"/><c r="Q46" s="158"/><c r="R46" s="158"/><c r="S46" s="158"><v>0</v></c><c r="T46" s="68"><f t="shared" si="6"/><v>0</v></c><c r="U46" s="68"><f t="shared" si="7"/><v>0</v></c></row><row r="47" spans="1:21" s="21" customFormat="1" ht="15.75"><c r="A47" s="22"/><c r="B47" s="197" t="str"><f>Translation!A89</f><v>Private transports</v></c><c r="C47" s="158"/><c r="D47" s="158"/><c r="E47" s="158"/><c r="F47" s="68"><f t="shared" si="0"/><v>0</v></c><c r="G47" s="158"/><c r="H47" s="158"><v>24068.880000000001</v></c><c r="I47" s="158"><v>40560.959999999999</v></c><c r="J47" s="158"/><c r="K47" s="158"/><c r="L47" s="158"/><c r="M47" s="68"><f t="shared" si="2"/><v>64629.84</v></c><c r="N47" s="158"/><c r="O47" s="158"/><c r="P47" s="158"/><c r="Q47" s="158"/><c r="R47" s="158"/><c r="S47" s="158"><v>1293</v></c><c r="T47" s="68"><f t="shared" si="6"/><v>1293</v></c><c r="U47" s="68"><f t="shared" si="7"/><v>65922.84</v></c></row><row r="48" spans="1:21" s="21" customFormat="1" ht="15.75"><c r="A48" s="22"/><c r="B48" s="77" t="str"><f>Translation!A117</f><v>TOTAL FOR INTERNAL MARKET</v></c><c r="C48" s="159"><f>C17+C27+C30+C34+C43</f><v>84296.9</v></c><c r="D48" s="159"><f>D17+D27+D30+D34+D43</f><v>0</v></c><c r="E48" s="159"><f>E17+E27+E30+E34+E43</f><v>0</v></c><c r="F48" s="68"><f t="shared" si="0"/><v>84296.9</v></c><c r="G48" s="69"><f t="shared" ref="G48:L48" si="16">G17+G27+G30+G34+G43</f><v>12620.175546993367</v></c><c r="H48" s="69"><f t="shared" si="16"/><v>36468</v></c><c r="I48" s="69"><f t="shared" si="16"/><v>61456</v></c><c r="J48" s="69"><f t="shared" si="16"/><v>7995.9856244519078</v></c><c r="K48" s="69"><f t="shared" si="16"/><v>0</v></c><c r="L48" s="69"><f t="shared" si="16"/><v>0</v></c><c r="M48" s="68"><f t="shared" si="2"/><v>118540.16117144527</v></c><c r="N48" s="69"><f t="shared" ref="N48:S48" si="17">N17+N27+N30+N34+N43</f><v>0</v></c><c r="O48" s="69"><f t="shared" si="17"/><v>0</v></c><c r="P48" s="69"><f t="shared" si="17"/><v>5839.0589896616539</v></c><c r="Q48" s="69"><f t="shared" si="17"/><v>95</v></c><c r="R48" s="69"><f t="shared" si="17"/><v>0</v></c><c r="S48" s="69"><f t="shared" si="17"/><v>4648.971428571429</v></c><c r="T48" s="68"><f t="shared" si="6"/><v>10583.030418233084</v></c><c r="U48" s="68"><f t="shared" si="7"/><v>213420.09158967834</v></c></row><row r="49" spans="2:32" s="66" customFormat="1" ht="30"><c r="B49" s="197" t="str"><f>Translation!A90</f><v>Reexportation (ships, airplanes, industrial free zones, national and international militar installations, etc.)</v></c><c r="C49" s="158"/><c r="D49" s="158"/><c r="E49" s="158"/><c r="F49" s="68"><f t="shared" si="0"/><v>0</v></c><c r="G49" s="158"/><c r="H49" s="158"/><c r="I49" s="158"/><c r="J49" s="158"/><c r="K49" s="158"/><c r="L49" s="158"/><c r="M49" s="68"><f t="shared" si="2"/><v>0</v></c><c r="N49" s="158"/><c r="O49" s="158"/><c r="P49" s="158"/><c r="Q49" s="158"/><c r="R49" s="158"/><c r="S49" s="158"/><c r="T49" s="68"><f t="shared" si="6"/><v>0</v></c><c r="U49" s="68"><f t="shared" si="7"/><v>0</v></c></row><row r="50" spans="2:32" s="66" customFormat="1" ht="30"><c r="B50" s="197" t="str"><f>Translation!A91</f><v>Activities with intensive use of energy for exportation (to exclude in the island energy balance)</v></c><c r="C50" s="158"/><c r="D50" s="158"/><c r="E50" s="158"/><c r="F50" s="68"><f t="shared" si="0"/><v>0</v></c><c r="G50" s="158"/><c r="H50" s="158"/><c r="I50" s="158"/><c r="J50" s="158"/><c r="K50" s="158"/><c r="L50" s="158"/><c r="M50" s="68"><f t="shared" si="2"/><v>0</v></c><c r="N50" s="158"/><c r="O50" s="158"/><c r="P50" s="158"/><c r="Q50" s="158"/><c r="R50" s="158"/><c r="S50" s="158"/><c r="T50" s="68"><f t="shared" si="6"/><v>0</v></c><c r="U50" s="68"><f t="shared" si="7"/><v>0</v></c></row><row r="51" spans="2:32" s="66" customFormat="1" ht="15.75"><c r="B51" s="197" t="str"><f>Translation!A92</f><v>Other (to exclude in the island energy balance)</v></c><c r="C51" s="158"/><c r="D51" s="158"/><c r="E51" s="158"/><c r="F51" s="68"><f t="shared" si="0"/><v>0</v></c><c r="G51" s="158"/><c r="H51" s="158"/><c r="I51" s="158"/><c r="J51" s="158"/><c r="K51" s="158"/><c r="L51" s="158"/><c r="M51" s="68"><f t="shared" si="2"/><v>0</v></c><c r="N51" s="158"/><c r="O51" s="158"/><c r="P51" s="158"/><c r="Q51" s="158"/><c r="R51" s="158"/><c r="S51" s="158"/><c r="T51" s="68"><f t="shared" si="6"/><v>0</v></c><c r="U51" s="68"><f t="shared" si="7"/><v>0</v></c></row><row r="52" spans="2:32" s="55" customFormat="1" ht="15.75"><c r="B52" s="77" t="str"><f>Translation!A118</f><v>TOTAL</v></c><c r="C52" s="57"><f>SUM(C49:C51)</f><v>0</v></c><c r="D52" s="57"><f>SUM(D49:D51)</f><v>0</v></c><c r="E52" s="57"><f>SUM(E49:E51)</f><v>0</v></c><c r="F52" s="68"><f t="shared" si="0"/><v>0</v></c><c r="G52" s="57"><f t="shared" ref="G52:L52" si="18">SUM(G49:G51)</f><v>0</v></c><c r="H52" s="57"><f t="shared" si="18"/><v>0</v></c><c r="I52" s="57"><f t="shared" si="18"/><v>0</v></c><c r="J52" s="57"><f t="shared" si="18"/><v>0</v></c><c r="K52" s="57"><f t="shared" si="18"/><v>0</v></c><c r="L52" s="57"><f t="shared" si="18"/><v>0</v></c><c r="M52" s="68"><f t="shared" si="2"/><v>0</v></c><c r="N52" s="57"><f t="shared" ref="N52:S52" si="19">SUM(N49:N51)</f><v>0</v></c><c r="O52" s="57"><f t="shared" si="19"/><v>0</v></c><c r="P52" s="57"><f t="shared" si="19"/><v>0</v></c><c r="Q52" s="57"><f t="shared" si="19"/><v>0</v></c><c r="R52" s="57"><f t="shared" si="19"/><v>0</v></c><c r="S52" s="57"><f t="shared" si="19"/><v>0</v></c><c r="T52" s="68"><f t="shared" si="6"/><v>0</v></c><c r="U52" s="68"><f t="shared" si="7"/><v>0</v></c></row><row r="53" spans="2:32" s="153" customFormat="1" ht="15.75"><c r="B53" s="129"/><c r="C53" s="152"/><c r="D53" s="152"/><c r="E53" s="152"/><c r="F53" s="152"/><c r="G53" s="152"/><c r="H53" s="152"/><c r="I53" s="152"/><c r="J53" s="152"/><c r="K53" s="152"/><c r="L53" s="152"/><c r="M53" s="152"/><c r="N53" s="152"/><c r="O53" s="152"/><c r="P53" s="152"/><c r="Q53" s="152"/><c r="R53" s="152"/></row><row r="54" spans="2:32" s="91" customFormat="1" ht="31.5"><c r="B54" s="92" t="str"><f>Translation!A119</f><v>SECONDARY ENERGY PRODUCTION AND ENERGY FLUXES</v></c><c r="C54" s="94"/><c r="D54" s="94"/><c r="E54" s="94"/><c r="F54" s="94"/><c r="G54" s="94"/><c r="H54" s="94"/><c r="I54" s="94"/><c r="J54" s="94"/><c r="K54" s="94"/><c r="L54" s="94"/><c r="M54" s="94"/><c r="N54" s="94"/><c r="O54" s="94"/><c r="P54" s="94"/><c r="Q54" s="94"/><c r="R54" s="94"/><c r="S54" s="94"/><c r="T54" s="94"/><c r="U54" s="94"/><c r="V54" s="94"/><c r="W54" s="94"/><c r="X54" s="95"/><c r="AD54" s="93" t="str"><f>Translation!$A$21</f><v>[MWh]</v></c></row><row r="55" spans="2:32" s="55" customFormat="1" ht="32.25" customHeight="1"><c r="B55" s="284" t="str"><f>Translation!A120</f><v>PRODUCTION SECTOR</v></c><c r="C55" s="289" t="str"><f>Translation!A121</f><v>ENERGY SOURCE</v></c><c r="D55" s="290"/><c r="E55" s="290"/><c r="F55" s="290"/><c r="G55" s="290"/><c r="H55" s="290"/><c r="I55" s="290"/><c r="J55" s="290"/><c r="K55" s="290"/><c r="L55" s="290"/><c r="M55" s="290"/><c r="N55" s="290"/><c r="O55" s="290"/><c r="P55" s="290"/><c r="Q55" s="290"/><c r="R55" s="290"/><c r="S55" s="291"/><c r="T55" s="289" t="str"><f>Translation!A138</f><v>SECONDARY ENERGY CONVERSION</v></c><c r="U55" s="290"/><c r="V55" s="291"/><c r="W55" s="278" t="str"><f>Translation!A129</f><v>ENERGY FLUXES</v></c><c r="X55" s="279"/><c r="Y55" s="279"/><c r="Z55" s="279"/><c r="AA55" s="279"/><c r="AB55" s="280"/><c r="AC55" s="295" t="str"><f>Translation!A118</f><v>TOTAL</v></c><c r="AD55" s="251" t="str"><f>Translation!A137</f><v>Distribution losses and self-consumption</v></c></row><row r="56" spans="2:32" s="55" customFormat="1" ht="18" customHeight="1"><c r="B56" s="285"/><c r="C56" s="292" t="str"><f>Translation!A98</f><v>Fossil fuels</v></c><c r="D56" s="293"/><c r="E56" s="293"/><c r="F56" s="293"/><c r="G56" s="293"/><c r="H56" s="293"/><c r="I56" s="294"/><c r="J56" s="292" t="str"><f>Translation!A106</f><v>Renewable energy sources (from systems connected to public networks)</v></c><c r="K56" s="293"/><c r="L56" s="293"/><c r="M56" s="293"/><c r="N56" s="293"/><c r="O56" s="293"/><c r="P56" s="293"/><c r="Q56" s="293"/><c r="R56" s="294"/><c r="S56" s="251" t="str"><f>Translation!A116</f><v>Subtotal</v></c><c r="T56" s="276" t="str"><f>Translation!A139</f><v>Electricity conversion to cold</v></c><c r="U56" s="276" t="str"><f>Translation!A140</f><v>Heat conversion to cold</v></c><c r="V56" s="251" t="str"><f>Translation!A116</f><v>Subtotal</v></c><c r="W56" s="297" t="str"><f>Translation!A130</f><v>Storage</v></c><c r="X56" s="298"/><c r="Y56" s="296" t="str"><f>Translation!A133</f><v>External connection</v></c><c r="Z56" s="296"/><c r="AA56" s="284" t="str"><f>Translation!A136</f><v>Reexportation and external consumption</v></c><c r="AB56" s="251" t="str"><f>Translation!A116</f><v>Subtotal</v></c><c r="AC56" s="295"/><c r="AD56" s="251"/></row><row r="57" spans="2:32" s="55" customFormat="1" ht="69.75" customHeight="1"><c r="B57" s="73" t="str"><f>Translation!A122</f><v>Energy product</v></c><c r="C57" s="113" t="str"><f>Translation!A99</f><v>Fueloil</v></c><c r="D57" s="113" t="str"><f>Translation!A100</f><v>Diesel</v></c><c r="E57" s="113" t="str"><f>Translation!A101</f><v>Gasoline</v></c><c r="F57" s="113" t="str"><f>Translation!A102</f><v>LPG</v></c><c r="G57" s="113" t="str"><f>Translation!A103</f><v>Natural gas</v></c><c r="H57" s="113" t="str"><f>Translation!A104</f><v>Coal</v></c><c r="I57" s="113" t="str"><f>Translation!A116</f><v>Subtotal</v></c><c r="J57" s="113" t="str"><f>Translation!A108</f><v>Hydro</v></c><c r="K57" s="113" t="str"><f>Translation!A109</f><v>Wind</v></c><c r="L57" s="113" t="str"><f>Translation!A110</f><v>Solar</v></c><c r="M57" s="113" t="str"><f>Translation!A111</f><v>Geothermal</v></c><c r="N57" s="113" t="str"><f>Translation!A112</f><v>Ocean</v></c><c r="O57" s="113" t="str"><f>Translation!A113</f><v>Biomass</v></c><c r="P57" s="113" t="str"><f>Translation!A114</f><v>Urban waste</v></c><c r="Q57" s="113" t="str"><f>Translation!A115</f><v>Energy recovery</v></c><c r="R57" s="113" t="str"><f>Translation!A116</f><v>Subtotal</v></c><c r="S57" s="251"/><c r="T57" s="277"/><c r="U57" s="277"/><c r="V57" s="251"/><c r="W57" s="117" t="str"><f>Translation!A131</f><v>Input to storage</v></c><c r="X57" s="117" t="str"><f>Translation!A132</f><v>Output from storage</v></c><c r="Y57" s="117" t="str"><f>Translation!A134</f><v>Import to island</v></c><c r="Z57" s="117" t="str"><f>Translation!A135</f><v>Export from island</v></c><c r="AA57" s="285"/><c r="AB57" s="251"/><c r="AC57" s="295"/><c r="AD57" s="251"/></row><row r="58" spans="2:32" s="55" customFormat="1" ht="15.75"><c r="B58" s="199" t="str"><f>Translation!A123</f><v>Electricity</v></c><c r="C58" s="164"><v>83116.350971999986</v></c><c r="D58" s="164"><v>1180.151028</v></c><c r="E58" s="164"/><c r="F58" s="164"/><c r="G58" s="164"/><c r="H58" s="164"/><c r="I58" s="63"><f>SUM(C58:H58)</f><v>84296.501999999979</v></c><c r="J58" s="164"/><c r="K58" s="164"/><c r="L58" s="164"/><c r="M58" s="164"/><c r="N58" s="164"/><c r="O58" s="164"/><c r="P58" s="164"/><c r="Q58" s="164"/><c r="R58" s="63"><f>SUM(J58:Q58)</f><v>0</v></c><c r="S58" s="63"><f>I58+R58</f><v>84296.501999999979</v></c><c r="T58" s="164"/><c r="U58" s="164"/><c r="V58" s="63"><f>-T58</f><v>0</v></c><c r="W58" s="164"/><c r="X58" s="164"/><c r="Y58" s="164"/><c r="Z58" s="164"/><c r="AA58" s="201"><f>$C$49+$C$50+$C$51</f><v>0</v></c><c r="AB58" s="63"><f>-SUM(W58)+SUM(X58:Y58)-SUM(Z58:AA58)</f><v>0</v></c><c r="AC58" s="68"><f>S58+V58+AB58</f><v>84296.501999999979</v></c><c r="AD58" s="202"><f>AC58-C48</f><v>-0.39800000001559965</v></c></row><row r="59" spans="2:32" s="55" customFormat="1" ht="15.75"><c r="B59" s="198" t="str"><f>Translation!A124</f><v>Heat</v></c><c r="C59" s="164"/><c r="D59" s="164"/><c r="E59" s="164"/><c r="F59" s="164"/><c r="G59" s="164"/><c r="H59" s="164"/><c r="I59" s="63"><f>SUM(C59:H59)</f><v>0</v></c><c r="J59" s="164"/><c r="K59" s="164"/><c r="L59" s="164"/><c r="M59" s="164"/><c r="N59" s="164"/><c r="O59" s="164"/><c r="P59" s="164"/><c r="Q59" s="164"/><c r="R59" s="63"><f>SUM(J59:Q59)</f><v>0</v></c><c r="S59" s="63"><f>I59+R59</f><v>0</v></c><c r="T59" s="164"/><c r="U59" s="164"/><c r="V59" s="63"><f>-U59</f><v>0</v></c><c r="W59" s="164"/><c r="X59" s="164"/><c r="Y59" s="164"/><c r="Z59" s="164"/><c r="AA59" s="201"><f>$D$49+$D$50+$D$51</f><v>0</v></c><c r="AB59" s="63"><f>-SUM(W59)+SUM(X59:Y59)-SUM(Z59:AA59)</f><v>0</v></c><c r="AC59" s="68"><f>S59+V59+AB59</f><v>0</v></c><c r="AD59" s="202"><f>AC59-D48</f><v>0</v></c></row><row r="60" spans="2:32" s="55" customFormat="1" ht="15.75"><c r="B60" s="198" t="str"><f>Translation!A125</f><v>Cold</v></c><c r="C60" s="164"/><c r="D60" s="164"/><c r="E60" s="164"/><c r="F60" s="164"/><c r="G60" s="164"/><c r="H60" s="164"/><c r="I60" s="63"><f>SUM(C60:H60)</f><v>0</v></c><c r="J60" s="164"/><c r="K60" s="164"/><c r="L60" s="164"/><c r="M60" s="164"/><c r="N60" s="164"/><c r="O60" s="164"/><c r="P60" s="164"/><c r="Q60" s="164"/><c r="R60" s="63"><f>SUM(J60:Q60)</f><v>0</v></c><c r="S60" s="63"><f>I60+R60</f><v>0</v></c><c r="T60" s="164"/><c r="U60" s="164"/><c r="V60" s="63"><f>SUM(T60:U60)</f><v>0</v></c><c r="W60" s="164"/><c r="X60" s="164"/><c r="Y60" s="164"/><c r="Z60" s="164"/><c r="AA60" s="201"><f>$E$49+$E$50+$E$51</f><v>0</v></c><c r="AB60" s="63"><f>-SUM(W60)+SUM(X60:Y60)-SUM(Z60:AA60)</f><v>0</v></c><c r="AC60" s="68"><f>S60+V60+AB60</f><v>0</v></c><c r="AD60" s="202"><f>AC60-E48</f><v>0</v></c></row><row r="61" spans="2:32" s="55" customFormat="1" ht="15.75"><c r="B61" s="74" t="str"><f>Translation!A118</f><v>TOTAL</v></c><c r="C61" s="57"><f t="shared" ref="C61:AD61" si="20">SUM(C58:C60)</f><v>83116.350971999986</v></c><c r="D61" s="57"><f t="shared" si="20"/><v>1180.151028</v></c><c r="E61" s="57"><f t="shared" si="20"/><v>0</v></c><c r="F61" s="57"><f t="shared" si="20"/><v>0</v></c><c r="G61" s="57"><f t="shared" si="20"/><v>0</v></c><c r="H61" s="57"><f t="shared" si="20"/><v>0</v></c><c r="I61" s="57"><f t="shared" si="20"/><v>84296.501999999979</v></c><c r="J61" s="57"><f t="shared" si="20"/><v>0</v></c><c r="K61" s="57"><f t="shared" si="20"/><v>0</v></c><c r="L61" s="57"><f t="shared" si="20"/><v>0</v></c><c r="M61" s="57"><f t="shared" si="20"/><v>0</v></c><c r="N61" s="57"><f t="shared" si="20"/><v>0</v></c><c r="O61" s="57"><f t="shared" si="20"/><v>0</v></c><c r="P61" s="57"><f t="shared" si="20"/><v>0</v></c><c r="Q61" s="57"><f t="shared" si="20"/><v>0</v></c><c r="R61" s="57"><f t="shared" si="20"/><v>0</v></c><c r="S61" s="57"><f t="shared" si="20"/><v>84296.501999999979</v></c><c r="T61" s="57"><f t="shared" si="20"/><v>0</v></c><c r="U61" s="57"><f t="shared" si="20"/><v>0</v></c><c r="V61" s="57"><f t="shared" si="20"/><v>0</v></c><c r="W61" s="57"><f t="shared" si="20"/><v>0</v></c><c r="X61" s="57"><f t="shared" si="20"/><v>0</v></c><c r="Y61" s="57"><f t="shared" si="20"/><v>0</v></c><c r="Z61" s="57"><f t="shared" si="20"/><v>0</v></c><c r="AA61" s="57"><f t="shared" si="20"/><v>0</v></c><c r="AB61" s="57"><f t="shared" si="20"/><v>0</v></c><c r="AC61" s="57"><f t="shared" si="20"/><v>84296.501999999979</v></c><c r="AD61" s="57"><f t="shared" si="20"/><v>-0.39800000001559965</v></c></row><row r="62" spans="2:32" s="55" customFormat="1" ht="15"><c r="C62" s="61"/><c r="D62" s="61"/><c r="E62" s="61"/><c r="F62" s="61"/><c r="G62" s="61"/><c r="H62" s="61"/><c r="I62" s="61"/><c r="J62" s="61"/><c r="K62" s="61"/><c r="L62" s="61"/><c r="M62" s="61"/><c r="N62" s="61"/><c r="O62" s="61"/><c r="P62" s="61"/><c r="Q62" s="61"/><c r="R62" s="61"/><c r="S62" s="61"/><c r="T62" s="61"/><c r="U62" s="61"/><c r="V62" s="61"/><c r="W62" s="61"/><c r="X62" s="61"/><c r="Y62" s="61"/><c r="Z62" s="61"/><c r="AA62" s="61"/><c r="AB62" s="61"/><c r="AC62" s="61"/><c r="AD62" s="61"/><c r="AE62" s="61"/><c r="AF62" s="61"/></row><row r="63" spans="2:32" s="91" customFormat="1" ht="31.5"><c r="B63" s="92" t="str"><f>Translation!A126</f><v>PRIMARY ENERGY CONVERTED TO SECONDARY ENERGY (primary energy consumption)</v></c><c r="C63" s="96"/><c r="D63" s="96"/><c r="E63" s="96"/><c r="F63" s="96"/><c r="G63" s="96"/><c r="H63" s="96"/><c r="I63" s="96"/><c r="J63" s="96"/><c r="K63" s="96"/><c r="L63" s="96"/><c r="M63" s="96"/><c r="N63" s="96"/><c r="O63" s="96"/><c r="P63" s="96"/><c r="Q63" s="96"/><c r="R63" s="96"/><c r="S63" s="93"/><c r="T63" s="93" t="str"><f>Translation!$A$21</f><v>[MWh]</v></c><c r="U63" s="97"/><c r="V63" s="97"/><c r="W63" s="98"/><c r="X63" s="97"/><c r="Y63" s="97"/><c r="Z63" s="97"/><c r="AA63" s="97"/><c r="AB63" s="97"/><c r="AC63" s="97"/><c r="AD63" s="97"/><c r="AE63" s="97"/></row><row r="64" spans="2:32" s="55" customFormat="1" ht="30" customHeight="1"><c r="B64" s="284" t="str"><f>Translation!A120</f><v>PRODUCTION SECTOR</v></c><c r="C64" s="303" t="str"><f>Translation!A142</f><v>PRIMARY ENERGY SOURCE</v></c><c r="D64" s="304"/><c r="E64" s="304"/><c r="F64" s="304"/><c r="G64" s="304"/><c r="H64" s="304"/><c r="I64" s="304"/><c r="J64" s="304"/><c r="K64" s="304"/><c r="L64" s="304"/><c r="M64" s="304"/><c r="N64" s="304"/><c r="O64" s="304"/><c r="P64" s="304"/><c r="Q64" s="304"/><c r="R64" s="304"/><c r="S64" s="305"/><c r="T64" s="299" t="str"><f>Translation!A127</f><v>Conversion losses from primary to secondary energy</v></c><c r="U64" s="61"/><c r="V64" s="61"/><c r="W64" s="72"/><c r="X64" s="61"/><c r="Y64" s="61"/><c r="Z64" s="61"/><c r="AA64" s="61"/><c r="AB64" s="61"/><c r="AC64" s="61"/><c r="AD64" s="61"/><c r="AE64" s="61"/></row><row r="65" spans="2:32" s="55" customFormat="1" ht="15" customHeight="1"><c r="B65" s="285"/><c r="C65" s="303" t="str"><f>Translation!A98</f><v>Fossil fuels</v></c><c r="D65" s="304"/><c r="E65" s="304"/><c r="F65" s="304"/><c r="G65" s="304"/><c r="H65" s="304"/><c r="I65" s="305"/><c r="J65" s="303" t="str"><f>Translation!A107</f><v>Renewable energy sources</v></c><c r="K65" s="304"/><c r="L65" s="304"/><c r="M65" s="304"/><c r="N65" s="304"/><c r="O65" s="304"/><c r="P65" s="304"/><c r="Q65" s="304"/><c r="R65" s="305"/><c r="S65" s="302" t="str"><f>Translation!A118</f><v>TOTAL</v></c><c r="T65" s="300"/><c r="U65" s="61"/><c r="V65" s="61"/><c r="W65" s="72"/><c r="X65" s="61"/><c r="Y65" s="61"/><c r="Z65" s="61"/><c r="AA65" s="61"/><c r="AB65" s="61"/><c r="AC65" s="61"/><c r="AD65" s="61"/><c r="AE65" s="61"/></row><row r="66" spans="2:32" s="55" customFormat="1" ht="69.75" customHeight="1"><c r="B66" s="73" t="str"><f>Translation!A122</f><v>Energy product</v></c><c r="C66" s="116" t="str"><f>Translation!A99</f><v>Fueloil</v></c><c r="D66" s="116" t="str"><f>Translation!A100</f><v>Diesel</v></c><c r="E66" s="116" t="str"><f>Translation!A101</f><v>Gasoline</v></c><c r="F66" s="116" t="str"><f>Translation!A102</f><v>LPG</v></c><c r="G66" s="116" t="str"><f>Translation!A103</f><v>Natural gas</v></c><c r="H66" s="116" t="str"><f>Translation!A104</f><v>Coal</v></c><c r="I66" s="116" t="str"><f>Translation!A116</f><v>Subtotal</v></c><c r="J66" s="116" t="str"><f>Translation!A108</f><v>Hydro</v></c><c r="K66" s="116" t="str"><f>Translation!A109</f><v>Wind</v></c><c r="L66" s="116" t="str"><f>Translation!A110</f><v>Solar</v></c><c r="M66" s="116" t="str"><f>Translation!A111</f><v>Geothermal</v></c><c r="N66" s="116" t="str"><f>Translation!A112</f><v>Ocean</v></c><c r="O66" s="116" t="str"><f>Translation!A113</f><v>Biomass</v></c><c r="P66" s="116" t="str"><f>Translation!A114</f><v>Urban waste</v></c><c r="Q66" s="116" t="str"><f>Translation!A115</f><v>Energy recovery</v></c><c r="R66" s="116" t="str"><f>Translation!A116</f><v>Subtotal</v></c><c r="S66" s="302"/><c r="T66" s="301"/><c r="U66" s="61"/><c r="V66" s="61"/><c r="W66" s="72"/><c r="X66" s="61"/><c r="Y66" s="61"/><c r="Z66" s="61"/><c r="AA66" s="61"/><c r="AB66" s="61"/><c r="AC66" s="61"/><c r="AD66" s="61"/><c r="AE66" s="61"/></row><row r="67" spans="2:32" s="55" customFormat="1" ht="15.75"><c r="B67" s="199" t="str"><f>Translation!A123</f><v>Electricity</v></c><c r="C67" s="164"><v>259551</v></c><c r="D67" s="164"><v>4721</v></c><c r="E67" s="164"/><c r="F67" s="164"/><c r="G67" s="164"/><c r="H67" s="164"/><c r="I67" s="63"><f>SUM(C67:H67)</f><v>264272</v></c><c r="J67" s="200"><f>J58</f><v>0</v></c><c r="K67" s="200"><f t="shared" ref="K67:Q67" si="21">K58</f><v>0</v></c><c r="L67" s="200"><f t="shared" si="21"/><v>0</v></c><c r="M67" s="200"><f t="shared" si="21"/><v>0</v></c><c r="N67" s="200"><f t="shared" si="21"/><v>0</v></c><c r="O67" s="200"><f t="shared" si="21"/><v>0</v></c><c r="P67" s="200"><f t="shared" si="21"/><v>0</v></c><c r="Q67" s="200"><f t="shared" si="21"/><v>0</v></c><c r="R67" s="63"><f>SUM(J67:Q67)</f><v>0</v></c><c r="S67" s="63"><f>I67+R67</f><v>264272</v></c><c r="T67" s="75"><f>S67-AC58+AB58</f><v>179975.49800000002</v></c><c r="U67" s="61"/><c r="V67" s="61"/><c r="W67" s="62"/><c r="X67" s="61"/><c r="Y67" s="61"/><c r="Z67" s="61"/><c r="AA67" s="61"/><c r="AB67" s="61"/><c r="AC67" s="61"/><c r="AD67" s="61"/><c r="AE67" s="61"/></row><row r="68" spans="2:32" s="55" customFormat="1" ht="15.75"><c r="B68" s="199" t="str"><f>Translation!A124</f><v>Heat</v></c><c r="C68" s="164"/><c r="D68" s="164"/><c r="E68" s="164"/><c r="F68" s="164"/><c r="G68" s="164"/><c r="H68" s="164"/><c r="I68" s="63"><f>SUM(C68:H68)</f><v>0</v></c><c r="J68" s="200"><f t="shared" ref="J68:Q69" si="22">J59</f><v>0</v></c><c r="K68" s="200"><f t="shared" si="22"/><v>0</v></c><c r="L68" s="200"><f t="shared" si="22"/><v>0</v></c><c r="M68" s="200"><f t="shared" si="22"/><v>0</v></c><c r="N68" s="200"><f t="shared" si="22"/><v>0</v></c><c r="O68" s="200"><f t="shared" si="22"/><v>0</v></c><c r="P68" s="200"><f t="shared" si="22"/><v>0</v></c><c r="Q68" s="200"><f t="shared" si="22"/><v>0</v></c><c r="R68" s="63"><f>SUM(J68:Q68)</f><v>0</v></c><c r="S68" s="63"><f>I68+R68</f><v>0</v></c><c r="T68" s="75"><f>S68-AC59+AB59</f><v>0</v></c><c r="U68" s="61"/><c r="V68" s="61"/><c r="W68" s="62"/><c r="X68" s="61"/><c r="Y68" s="61"/><c r="Z68" s="61"/><c r="AA68" s="61"/><c r="AB68" s="61"/><c r="AC68" s="61"/><c r="AD68" s="61"/><c r="AE68" s="61"/></row><row r="69" spans="2:32" s="55" customFormat="1" ht="15.75"><c r="B69" s="199" t="str"><f>Translation!A125</f><v>Cold</v></c><c r="C69" s="164"/><c r="D69" s="164"/><c r="E69" s="164"/><c r="F69" s="164"/><c r="G69" s="164"/><c r="H69" s="164"/><c r="I69" s="63"><f>SUM(C69:H69)</f><v>0</v></c><c r="J69" s="200"><f t="shared" si="22"/><v>0</v></c><c r="K69" s="200"><f t="shared" si="22"/><v>0</v></c><c r="L69" s="200"><f t="shared" si="22"/><v>0</v></c><c r="M69" s="200"><f t="shared" si="22"/><v>0</v></c><c r="N69" s="200"><f t="shared" si="22"/><v>0</v></c><c r="O69" s="200"><f t="shared" si="22"/><v>0</v></c><c r="P69" s="200"><f t="shared" si="22"/><v>0</v></c><c r="Q69" s="200"><f t="shared" si="22"/><v>0</v></c><c r="R69" s="63"><f>SUM(J69:Q69)</f><v>0</v></c><c r="S69" s="63"><f>I69+R69</f><v>0</v></c><c r="T69" s="75"><f>S69-AC60+AB60</f><v>0</v></c><c r="U69" s="61"/><c r="V69" s="61"/><c r="W69" s="62"/><c r="X69" s="61"/><c r="Y69" s="61"/><c r="Z69" s="61"/><c r="AA69" s="61"/><c r="AB69" s="61"/><c r="AC69" s="61"/><c r="AD69" s="61"/><c r="AE69" s="61"/></row><row r="70" spans="2:32" s="55" customFormat="1" ht="15.75"><c r="B70" s="74" t="str"><f>Translation!A118</f><v>TOTAL</v></c><c r="C70" s="57"><f t="shared" ref="C70:S70" si="23">SUM(C67:C69)</f><v>259551</v></c><c r="D70" s="57"><f t="shared" si="23"/><v>4721</v></c><c r="E70" s="57"><f t="shared" si="23"/><v>0</v></c><c r="F70" s="57"><f t="shared" si="23"/><v>0</v></c><c r="G70" s="57"><f t="shared" si="23"/><v>0</v></c><c r="H70" s="57"><f t="shared" si="23"/><v>0</v></c><c r="I70" s="57"><f t="shared" si="23"/><v>264272</v></c><c r="J70" s="57"><f t="shared" si="23"/><v>0</v></c><c r="K70" s="57"><f t="shared" si="23"/><v>0</v></c><c r="L70" s="57"><f t="shared" si="23"/><v>0</v></c><c r="M70" s="57"><f t="shared" si="23"/><v>0</v></c><c r="N70" s="57"><f t="shared" si="23"/><v>0</v></c><c r="O70" s="57"><f t="shared" si="23"/><v>0</v></c><c r="P70" s="57"><f t="shared" si="23"/><v>0</v></c><c r="Q70" s="57"><f t="shared" si="23"/><v>0</v></c><c r="R70" s="57"><f t="shared" si="23"/><v>0</v></c><c r="S70" s="57"><f t="shared" si="23"/><v>264272</v></c><c r="T70" s="75"><f>S70-AC61+AB61</f><v>179975.49800000002</v></c><c r="U70" s="61"/><c r="V70" s="61"/><c r="W70" s="60"/><c r="X70" s="61"/><c r="Y70" s="61"/><c r="Z70" s="61"/><c r="AA70" s="61"/><c r="AB70" s="61"/><c r="AC70" s="61"/><c r="AD70" s="61"/><c r="AE70" s="61"/></row><row r="71" spans="2:32" s="55" customFormat="1" ht="15"><c r="B71" s="56"/></row><row r="72" spans="2:32" s="91" customFormat="1" ht="31.5"><c r="B72" s="92" t="str"><f>Translation!A143</f><v>PRIMARY ENERGY DEMAND</v></c><c r="C72" s="94"/><c r="D72" s="94"/><c r="E72" s="94"/><c r="F72" s="94"/><c r="G72" s="94"/><c r="H72" s="94"/><c r="I72" s="94"/><c r="J72" s="94"/><c r="K72" s="94"/><c r="L72" s="94"/><c r="M72" s="94"/><c r="N72" s="94"/><c r="O72" s="94"/><c r="P72" s="94"/><c r="Q72" s="94"/><c r="R72" s="94"/><c r="Y72" s="93" t="str"><f>Translation!$A$21</f><v>[MWh]</v></c></row><row r="73" spans="2:32" s="55" customFormat="1" ht="30" customHeight="1"><c r="B73" s="281" t="str"><f>Translation!A122</f><v>Energy product</v></c><c r="C73" s="289" t="str"><f>Translation!A142</f><v>PRIMARY ENERGY SOURCE</v></c><c r="D73" s="290"/><c r="E73" s="290"/><c r="F73" s="290"/><c r="G73" s="290"/><c r="H73" s="290"/><c r="I73" s="290"/><c r="J73" s="290"/><c r="K73" s="290"/><c r="L73" s="290"/><c r="M73" s="290"/><c r="N73" s="290"/><c r="O73" s="290"/><c r="P73" s="290"/><c r="Q73" s="290"/><c r="R73" s="290"/><c r="S73" s="290"/><c r="T73" s="290"/><c r="U73" s="290"/><c r="V73" s="290"/><c r="W73" s="290"/><c r="X73" s="290"/><c r="Y73" s="291"/></row><row r="74" spans="2:32" s="55" customFormat="1" ht="15" customHeight="1"><c r="B74" s="282"/><c r="C74" s="289" t="str"><f>Translation!A98</f><v>Fossil fuels</v></c><c r="D74" s="290"/><c r="E74" s="290"/><c r="F74" s="290"/><c r="G74" s="290"/><c r="H74" s="290"/><c r="I74" s="291"/><c r="J74" s="289" t="str"><f>Translation!A107</f><v>Renewable energy sources</v></c><c r="K74" s="290"/><c r="L74" s="290"/><c r="M74" s="290"/><c r="N74" s="290"/><c r="O74" s="290"/><c r="P74" s="290"/><c r="Q74" s="290"/><c r="R74" s="291"/><c r="S74" s="278" t="str"><f>Translation!A123</f><v>Electricity</v></c><c r="T74" s="279"/><c r="U74" s="279"/><c r="V74" s="280"/><c r="W74" s="74" t="str"><f>Translation!A124</f><v>Heat</v></c><c r="X74" s="74" t="str"><f>Translation!A125</f><v>Cold</v></c><c r="Y74" s="284" t="str"><f>Translation!A118</f><v>TOTAL</v></c></row><row r="75" spans="2:32" s="55" customFormat="1" ht="46.5" customHeight="1"><c r="B75" s="283"/><c r="C75" s="113" t="str"><f>Translation!A99</f><v>Fueloil</v></c><c r="D75" s="113" t="str"><f>Translation!A100</f><v>Diesel</v></c><c r="E75" s="113" t="str"><f>Translation!A101</f><v>Gasoline</v></c><c r="F75" s="113" t="str"><f>Translation!A102</f><v>LPG</v></c><c r="G75" s="113" t="str"><f>Translation!A103</f><v>Natural gas</v></c><c r="H75" s="113" t="str"><f>Translation!A104</f><v>Coal</v></c><c r="I75" s="113" t="str"><f>Translation!A116</f><v>Subtotal</v></c><c r="J75" s="113" t="str"><f>Translation!A108</f><v>Hydro</v></c><c r="K75" s="113" t="str"><f>Translation!A109</f><v>Wind</v></c><c r="L75" s="113" t="str"><f>Translation!A110</f><v>Solar</v></c><c r="M75" s="113" t="str"><f>Translation!A111</f><v>Geothermal</v></c><c r="N75" s="113" t="str"><f>Translation!A112</f><v>Ocean</v></c><c r="O75" s="113" t="str"><f>Translation!A113</f><v>Biomass</v></c><c r="P75" s="113" t="str"><f>Translation!A114</f><v>Urban waste</v></c><c r="Q75" s="113" t="str"><f>Translation!A115</f><v>Energy recovery</v></c><c r="R75" s="113" t="str"><f>Translation!A116</f><v>Subtotal</v></c><c r="S75" s="58" t="str"><f>Translation!A144</f><v>Imported electricity (cable)</v></c><c r="T75" s="58" t="str"><f>Translation!A145</f><v>Exported electricity (cable)</v></c><c r="U75" s="58" t="str"><f>Translation!A136</f><v>Reexportation and external consumption</v></c><c r="V75" s="111" t="str"><f>Translation!A116</f><v>Subtotal</v></c><c r="W75" s="111" t="str"><f>Translation!A136</f><v>Reexportation and external consumption</v></c><c r="X75" s="111" t="str"><f>Translation!A136</f><v>Reexportation and external consumption</v></c><c r="Y75" s="285"/></row><row r="76" spans="2:32" s="55" customFormat="1" ht="15.75"><c r="B76" s="114" t="str"><f>Translation!A118</f><v>TOTAL</v></c><c r="C76" s="201"><f>G48+C70</f><v>272171.17554699339</v></c><c r="D76" s="201"><f t="shared" ref="D76:H76" si="24">H48+D70</f><v>41189</v></c><c r="E76" s="201"><f t="shared" si="24"/><v>61456</v></c><c r="F76" s="201"><f t="shared" si="24"/><v>7995.9856244519078</v></c><c r="G76" s="201"><f t="shared" si="24"/><v>0</v></c><c r="H76" s="201"><f t="shared" si="24"/><v>0</v></c><c r="I76" s="57"><f>SUM(C76:H76)</f><v>382812.16117144527</v></c><c r="J76" s="201"><f t="shared" ref="J76:O76" si="25">N48+J70</f><v>0</v></c><c r="K76" s="201"><f t="shared" si="25"/><v>0</v></c><c r="L76" s="201"><f t="shared" si="25"/><v>5839.0589896616539</v></c><c r="M76" s="201"><f t="shared" si="25"/><v>95</v></c><c r="N76" s="201"><f t="shared" si="25"/><v>0</v></c><c r="O76" s="201"><f t="shared" si="25"/><v>4648.971428571429</v></c><c r="P76" s="201"><f>P70</f><v>0</v></c><c r="Q76" s="201"><f>Q70</f><v>0</v></c><c r="R76" s="57"><f>SUM(J76:Q76)</f><v>10583.030418233084</v></c><c r="S76" s="201"><f>Y61</f><v>0</v></c><c r="T76" s="201"><f>Z61</f><v>0</v></c><c r="U76" s="201"><f>$C$49+$C$50+$C$51</f><v>0</v></c><c r="V76" s="57"><f>S76-T76-U76</f><v>0</v></c><c r="W76" s="201"><f>$D$49+$D$50+$D$51</f><v>0</v></c><c r="X76" s="201"><f>$E$49+$E$50+$E$51</f><v>0</v></c><c r="Y76" s="57"><f>I76+R76+V76-W76-X76</f><v>393395.19158967835</v></c></row><row r="77" spans="2:32" s="59" customFormat="1" ht="15"><c r="B77" s="78"/></row><row r="78" spans="2:32" s="91" customFormat="1" ht="31.5"><c r="B78" s="92" t="str"><f>Translation!A128</f><v>ENERGY CONVERSION EFFICIENCY</v></c><c r="C78" s="96"/><c r="D78" s="96"/><c r="E78" s="96"/><c r="F78" s="96"/><c r="G78" s="96"/><c r="H78" s="96"/><c r="I78" s="96"/><c r="J78" s="96"/><c r="K78" s="96"/><c r="L78" s="96"/><c r="M78" s="96"/><c r="N78" s="96"/><c r="O78" s="96"/><c r="P78" s="96"/><c r="Q78" s="96"/><c r="R78" s="96"/><c r="S78" s="93" t="str"><f>Translation!$A$22</f><v>[%]</v></c><c r="T78" s="98"/><c r="V78" s="97"/><c r="W78" s="97"/><c r="X78" s="98"/><c r="Y78" s="97"/><c r="Z78" s="97"/><c r="AA78" s="97"/><c r="AB78" s="97"/><c r="AC78" s="97"/><c r="AD78" s="97"/><c r="AE78" s="97"/><c r="AF78" s="97"/></row><row r="79" spans="2:32" s="55" customFormat="1" ht="30" customHeight="1"><c r="B79" s="284" t="str"><f>Translation!A120</f><v>PRODUCTION SECTOR</v></c><c r="C79" s="303" t="str"><f>Translation!A142</f><v>PRIMARY ENERGY SOURCE</v></c><c r="D79" s="304"/><c r="E79" s="304"/><c r="F79" s="304"/><c r="G79" s="304"/><c r="H79" s="304"/><c r="I79" s="304"/><c r="J79" s="304"/><c r="K79" s="304"/><c r="L79" s="304"/><c r="M79" s="304"/><c r="N79" s="304"/><c r="O79" s="304"/><c r="P79" s="304"/><c r="Q79" s="304"/><c r="R79" s="304"/><c r="S79" s="305"/><c r="T79" s="72"/><c r="V79" s="61"/><c r="W79" s="61"/><c r="X79" s="72"/><c r="Y79" s="61"/><c r="Z79" s="61"/><c r="AA79" s="61"/><c r="AB79" s="61"/><c r="AC79" s="61"/><c r="AD79" s="61"/><c r="AE79" s="61"/><c r="AF79" s="61"/></row><row r="80" spans="2:32" s="55" customFormat="1" ht="15" customHeight="1"><c r="B80" s="285"/><c r="C80" s="303" t="str"><f>Translation!A98</f><v>Fossil fuels</v></c><c r="D80" s="304"/><c r="E80" s="304"/><c r="F80" s="304"/><c r="G80" s="304"/><c r="H80" s="304"/><c r="I80" s="305"/><c r="J80" s="303" t="str"><f>Translation!A107</f><v>Renewable energy sources</v></c><c r="K80" s="304"/><c r="L80" s="304"/><c r="M80" s="304"/><c r="N80" s="304"/><c r="O80" s="304"/><c r="P80" s="304"/><c r="Q80" s="304"/><c r="R80" s="305"/><c r="S80" s="302" t="str"><f>Translation!A118</f><v>TOTAL</v></c><c r="T80" s="72"/><c r="V80" s="61"/><c r="W80" s="61"/><c r="X80" s="72"/><c r="Y80" s="61"/><c r="Z80" s="61"/><c r="AA80" s="61"/><c r="AB80" s="61"/><c r="AC80" s="61"/><c r="AD80" s="61"/><c r="AE80" s="61"/><c r="AF80" s="61"/></row><row r="81" spans="1:32" s="55" customFormat="1" ht="69.75" customHeight="1"><c r="B81" s="73" t="str"><f>Translation!A122</f><v>Energy product</v></c><c r="C81" s="116" t="str"><f>Translation!A99</f><v>Fueloil</v></c><c r="D81" s="116" t="str"><f>Translation!A100</f><v>Diesel</v></c><c r="E81" s="116" t="str"><f>Translation!A101</f><v>Gasoline</v></c><c r="F81" s="116" t="str"><f>Translation!A102</f><v>LPG</v></c><c r="G81" s="116" t="str"><f>Translation!A103</f><v>Natural gas</v></c><c r="H81" s="116" t="str"><f>Translation!A104</f><v>Coal</v></c><c r="I81" s="116" t="str"><f>Translation!A116</f><v>Subtotal</v></c><c r="J81" s="116" t="str"><f>Translation!A108</f><v>Hydro</v></c><c r="K81" s="116" t="str"><f>Translation!A109</f><v>Wind</v></c><c r="L81" s="116" t="str"><f>Translation!A110</f><v>Solar</v></c><c r="M81" s="116" t="str"><f>Translation!A111</f><v>Geothermal</v></c><c r="N81" s="116" t="str"><f>Translation!A112</f><v>Ocean</v></c><c r="O81" s="116" t="str"><f>Translation!A113</f><v>Biomass</v></c><c r="P81" s="116" t="str"><f>Translation!A114</f><v>Urban waste</v></c><c r="Q81" s="116" t="str"><f>Translation!A115</f><v>Energy recovery</v></c><c r="R81" s="116" t="str"><f>Translation!A116</f><v>Subtotal</v></c><c r="S81" s="302"/><c r="T81" s="72"/><c r="V81" s="61"/><c r="W81" s="61"/><c r="X81" s="72"/><c r="Y81" s="61"/><c r="Z81" s="61"/><c r="AA81" s="61"/><c r="AB81" s="61"/><c r="AC81" s="61"/><c r="AD81" s="61"/><c r="AE81" s="61"/><c r="AF81" s="61"/></row><row r="82" spans="1:32" s="55" customFormat="1" ht="15.75"><c r="B82" s="199" t="str"><f>Translation!A123</f><v>Electricity</v></c><c r="C82" s="203"><f>IF(C67&gt;0,C58/C67,"-")</f><v>0.32023128777003357</v></c><c r="D82" s="203"><f>IF(D67&gt;0,D58/D67,"-")</f><v>0.24997903579750053</v></c><c r="E82" s="203" t="str"><f t="shared" ref="E82:P82" si="26">IF(E67&gt;0,E58/E67,"-")</f><v>-</v></c><c r="F82" s="203" t="str"><f t="shared" si="26"/><v>-</v></c><c r="G82" s="203" t="str"><f t="shared" si="26"/><v>-</v></c><c r="H82" s="203" t="str"><f t="shared" si="26"/><v>-</v></c><c r="I82" s="71"><f t="shared" si="26"/><v>0.31897628958043223</v></c><c r="J82" s="203" t="str"><f t="shared" si="26"/><v>-</v></c><c r="K82" s="203" t="str"><f t="shared" si="26"/><v>-</v></c><c r="L82" s="203" t="str"><f t="shared" si="26"/><v>-</v></c><c r="M82" s="203" t="str"><f t="shared" si="26"/><v>-</v></c><c r="N82" s="203" t="str"><f t="shared" si="26"/><v>-</v></c><c r="O82" s="203" t="str"><f t="shared" si="26"/><v>-</v></c><c r="P82" s="203" t="str"><f t="shared" si="26"/><v>-</v></c><c r="Q82" s="203" t="s"><v>567</v></c><c r="R82" s="71" t="str"><f t="shared" ref="R82:S84" si="27">IF(R67&gt;0,R58/R67,"-")</f><v>-</v></c><c r="S82" s="71"><f t="shared" si="27"/><v>0.31897628958043223</v></c><c r="T82" s="62"/><c r="V82" s="61"/><c r="W82" s="61"/><c r="X82" s="62"/><c r="Y82" s="61"/><c r="Z82" s="61"/><c r="AA82" s="61"/><c r="AB82" s="61"/><c r="AC82" s="61"/><c r="AD82" s="61"/><c r="AE82" s="61"/><c r="AF82" s="61"/></row><row r="83" spans="1:32" s="55" customFormat="1" ht="15.75"><c r="B83" s="199" t="str"><f>Translation!A124</f><v>Heat</v></c><c r="C83" s="203" t="str"><f t="shared" ref="C83:P83" si="28">IF(C68&gt;0,C59/C68,"-")</f><v>-</v></c><c r="D83" s="203" t="str"><f t="shared" si="28"/><v>-</v></c><c r="E83" s="203" t="str"><f t="shared" si="28"/><v>-</v></c><c r="F83" s="203" t="str"><f t="shared" si="28"/><v>-</v></c><c r="G83" s="203" t="str"><f t="shared" si="28"/><v>-</v></c><c r="H83" s="203" t="str"><f t="shared" si="28"/><v>-</v></c><c r="I83" s="71" t="str"><f t="shared" si="28"/><v>-</v></c><c r="J83" s="203" t="str"><f t="shared" si="28"/><v>-</v></c><c r="K83" s="203" t="str"><f t="shared" si="28"/><v>-</v></c><c r="L83" s="203" t="str"><f t="shared" si="28"/><v>-</v></c><c r="M83" s="203" t="str"><f t="shared" si="28"/><v>-</v></c><c r="N83" s="203" t="str"><f t="shared" si="28"/><v>-</v></c><c r="O83" s="203" t="str"><f t="shared" si="28"/><v>-</v></c><c r="P83" s="203" t="str"><f t="shared" si="28"/><v>-</v></c><c r="Q83" s="203" t="s"><v>567</v></c><c r="R83" s="71" t="str"><f t="shared" si="27"/><v>-</v></c><c r="S83" s="71" t="str"><f t="shared" si="27"/><v>-</v></c><c r="T83" s="62"/><c r="V83" s="61"/><c r="W83" s="61"/><c r="X83" s="62"/><c r="Y83" s="61"/><c r="Z83" s="61"/><c r="AA83" s="61"/><c r="AB83" s="61"/><c r="AC83" s="61"/><c r="AD83" s="61"/><c r="AE83" s="61"/><c r="AF83" s="61"/></row><row r="84" spans="1:32" s="55" customFormat="1" ht="15.75"><c r="B84" s="199" t="str"><f>Translation!A125</f><v>Cold</v></c><c r="C84" s="203" t="str"><f t="shared" ref="C84:P84" si="29">IF(C69&gt;0,C60/C69,"-")</f><v>-</v></c><c r="D84" s="203" t="str"><f t="shared" si="29"/><v>-</v></c><c r="E84" s="203" t="str"><f t="shared" si="29"/><v>-</v></c><c r="F84" s="203" t="str"><f t="shared" si="29"/><v>-</v></c><c r="G84" s="203" t="str"><f t="shared" si="29"/><v>-</v></c><c r="H84" s="203" t="str"><f t="shared" si="29"/><v>-</v></c><c r="I84" s="71" t="str"><f t="shared" si="29"/><v>-</v></c><c r="J84" s="203" t="str"><f t="shared" si="29"/><v>-</v></c><c r="K84" s="203" t="str"><f t="shared" si="29"/><v>-</v></c><c r="L84" s="203" t="str"><f t="shared" si="29"/><v>-</v></c><c r="M84" s="203" t="str"><f t="shared" si="29"/><v>-</v></c><c r="N84" s="203" t="str"><f t="shared" si="29"/><v>-</v></c><c r="O84" s="203" t="str"><f t="shared" si="29"/><v>-</v></c><c r="P84" s="203" t="str"><f t="shared" si="29"/><v>-</v></c><c r="Q84" s="203" t="s"><v>567</v></c><c r="R84" s="71" t="str"><f t="shared" si="27"/><v>-</v></c><c r="S84" s="71" t="str"><f t="shared" si="27"/><v>-</v></c><c r="T84" s="62"/><c r="V84" s="61"/><c r="W84" s="61"/><c r="X84" s="62"/><c r="Y84" s="61"/><c r="Z84" s="61"/><c r="AA84" s="61"/><c r="AB84" s="61"/><c r="AC84" s="61"/><c r="AD84" s="61"/><c r="AE84" s="61"/><c r="AF84" s="61"/></row><row r="85" spans="1:32" s="55" customFormat="1" ht="40.5" customHeight="1"><c r="B85" s="56"/></row><row r="86" spans="1:32" s="135" customFormat="1" ht="36"><c r="A86" s="133" t="s"><v>10</v></c><c r="B86" s="134" t="str"><f>Translation!A152</f><v>RESULTS OF EMISSION INVENTORY</v></c><c r="C86" s="133"/><c r="D86" s="134"/><c r="E86" s="133"/><c r="F86" s="134"/><c r="G86" s="133"/><c r="H86" s="134"/><c r="I86" s="133"/><c r="J86" s="134"/><c r="K86" s="151"/><c r="L86" s="151"/><c r="M86" s="151"/><c r="N86" s="151"/></row><row r="87" spans="1:32" s="91" customFormat="1" ht="31.5"><c r="B87" s="92" t="str"><f>Translation!A148</f><v>CO2 EMISSIONS FROM FINAL USE</v></c><c r="C87" s="99"/><c r="D87" s="99"/><c r="E87" s="99"/><c r="F87" s="99"/><c r="G87" s="99"/><c r="H87" s="99"/><c r="I87" s="99"/><c r="J87" s="99"/><c r="K87" s="99"/><c r="L87" s="99"/><c r="M87" s="99"/><c r="N87" s="99"/><c r="O87" s="99"/><c r="P87" s="99"/><c r="Q87" s="99"/><c r="R87" s="99"/><c r="S87" s="99"/><c r="T87" s="99"/><c r="U87" s="100" t="str"><f>Translation!$A$17</f><v>[t CO2]</v></c></row><row r="88" spans="1:32" s="55" customFormat="1" ht="33" customHeight="1"><c r="B88" s="276" t="str"><f>Translation!A56</f><v>DEMAND SECTOR</v></c><c r="C88" s="271" t="str"><f>Translation!A93</f><v>ENERGY FOR FINAL USE</v></c><c r="D88" s="272"/><c r="E88" s="272"/><c r="F88" s="272"/><c r="G88" s="272"/><c r="H88" s="272"/><c r="I88" s="272"/><c r="J88" s="272"/><c r="K88" s="272"/><c r="L88" s="272"/><c r="M88" s="272"/><c r="N88" s="272"/><c r="O88" s="272"/><c r="P88" s="272"/><c r="Q88" s="272"/><c r="R88" s="272"/><c r="S88" s="272"/><c r="T88" s="272"/><c r="U88" s="273"/></row><row r="89" spans="1:32" s="55" customFormat="1" ht="18" customHeight="1"><c r="B89" s="277"/><c r="C89" s="271" t="str"><f>Translation!A94</f><v>Centralized energy services</v></c><c r="D89" s="272"/><c r="E89" s="272"/><c r="F89" s="273"/><c r="G89" s="271" t="str"><f>Translation!A98</f><v>Fossil fuels</v></c><c r="H89" s="272"/><c r="I89" s="272"/><c r="J89" s="272"/><c r="K89" s="272"/><c r="L89" s="272"/><c r="M89" s="273"/><c r="N89" s="271" t="str"><f>Translation!A105</f><v>Renewable energy sources (excluding electricity and heat sold to public networks)</v></c><c r="O89" s="272"/><c r="P89" s="272"/><c r="Q89" s="272"/><c r="R89" s="272"/><c r="S89" s="272"/><c r="T89" s="273"/><c r="U89" s="274" t="str"><f>Translation!A118</f><v>TOTAL</v></c></row><row r="90" spans="1:32" s="55" customFormat="1" ht="67.5" customHeight="1"><c r="B90" s="65" t="str"><f>Translation!A58</f><v>Sector description</v></c><c r="C90" s="112" t="str"><f>Translation!A95</f><v>Electricity from public grid</v></c><c r="D90" s="112" t="str"><f>Translation!A96</f><v>Heat from district heating</v></c><c r="E90" s="112" t="str"><f>Translation!A97</f><v>Cold from district cooling</v></c><c r="F90" s="112" t="str"><f>Translation!A116</f><v>Subtotal</v></c><c r="G90" s="112" t="str"><f>Translation!A99</f><v>Fueloil</v></c><c r="H90" s="112" t="str"><f>Translation!A100</f><v>Diesel</v></c><c r="I90" s="112" t="str"><f>Translation!A101</f><v>Gasoline</v></c><c r="J90" s="112" t="str"><f>Translation!A102</f><v>LPG</v></c><c r="K90" s="112" t="str"><f>Translation!A103</f><v>Natural gas</v></c><c r="L90" s="112" t="str"><f>Translation!A104</f><v>Coal</v></c><c r="M90" s="112" t="str"><f>Translation!A116</f><v>Subtotal</v></c><c r="N90" s="112" t="str"><f>Translation!A108</f><v>Hydro</v></c><c r="O90" s="112" t="str"><f>Translation!A109</f><v>Wind</v></c><c r="P90" s="112" t="str"><f>Translation!A110</f><v>Solar</v></c><c r="Q90" s="112" t="str"><f>Translation!A111</f><v>Geothermal</v></c><c r="R90" s="112" t="str"><f>Translation!A112</f><v>Ocean</v></c><c r="S90" s="112" t="str"><f>Translation!A113</f><v>Biomass</v></c><c r="T90" s="112" t="str"><f>Translation!A116</f><v>Subtotal</v></c><c r="U90" s="275"/></row><row r="91" spans="1:32" s="21" customFormat="1" ht="15.75"><c r="A91" s="22"/><c r="B91" s="70" t="str"><f>Translation!A59</f><v>RESIDENTIAL</v></c><c r="C91" s="68"><f>SUM(C92:C100)</f><v>24030.45955778208</v></c><c r="D91" s="68"><f>SUM(D92:D100)</f><v>0</v></c><c r="E91" s="68"><f>SUM(E92:E100)</f><v>0</v></c><c r="F91" s="68"><f t="shared" ref="F91:F122" si="30">SUM(C91:E91)</f><v>24030.45955778208</v></c><c r="G91" s="68"><f t="shared" ref="G91:L91" si="31">SUM(G92:G100)</f><v>3495.9042325657897</v></c><c r="H91" s="68"><f t="shared" si="31"/><v>0</v></c><c r="I91" s="68"><f t="shared" si="31"/><v>0</v></c><c r="J91" s="68"><f t="shared" si="31"/><v>430.62751691729318</v></c><c r="K91" s="68"><f t="shared" si="31"/><v>0</v></c><c r="L91" s="68"><f t="shared" si="31"/><v>0</v></c><c r="M91" s="68"><f t="shared" ref="M91:M122" si="32">SUM(G91:L91)</f><v>3926.5317494830829</v></c><c r="N91" s="68"><f t="shared" ref="N91:S91" si="33">SUM(N92:N100)</f><v>0</v></c><c r="O91" s="68"><f t="shared" si="33"/><v>0</v></c><c r="P91" s="68"><f t="shared" si="33"/><v>0</v></c><c r="Q91" s="68"><f t="shared" si="33"/><v>0</v></c><c r="R91" s="68"><f t="shared" si="33"/><v>0</v></c><c r="S91" s="68"><f t="shared" si="33"/><v>0</v></c><c r="T91" s="68"><f t="shared" ref="T91:T122" si="34">SUM(N91:S91)</f><v>0</v></c><c r="U91" s="68"><f t="shared" ref="U91:U122" si="35">F91+M91+T91</f><v>27956.991307265162</v></c></row><row r="92" spans="1:32" s="21" customFormat="1" ht="15.75"><c r="A92" s="22"/><c r="B92" s="197" t="str"><f>Translation!A60</f><v>Hot water</v></c><c r="C92" s="200"><f t="shared" ref="C92:C100" si="36">IF(C$48&gt;0, ($S$128+$V$137)/C$48,0)*C18</f><v>720.91640872440155</v></c><c r="D92" s="200"><f t="shared" ref="D92:D100" si="37">IF(D$48&gt;0, ($S$129)/D$48,0)*D18</f><v>0</v></c><c r="E92" s="200"><f t="shared" ref="E92:E100" si="38">IF(E$48&gt;0, ($S$130)/E$48,0)*E18</f><v>0</v></c><c r="F92" s="68"><f t="shared" si="30"/><v>720.91640872440155</v></c><c r="G92" s="200"><f>'CO2 factors'!C$7*G18</f><v>201.36650625000001</v></c><c r="H92" s="200"><f>'CO2 factors'!D$7*H18</f><v>0</v></c><c r="I92" s="200"><f>'CO2 factors'!E$7*I18</f><v>0</v></c><c r="J92" s="200"><f>'CO2 factors'!F$7*J18</f><v>12.37275</v></c><c r="K92" s="200"><f>'CO2 factors'!G$7*K18</f><v>0</v></c><c r="L92" s="200"><f>'CO2 factors'!H$7*L18</f><v>0</v></c><c r="M92" s="68"><f t="shared" si="32"/><v>213.73925625000001</v></c><c r="N92" s="200"><f>'CO2 factors'!J$7*N18</f><v>0</v></c><c r="O92" s="200"><f>'CO2 factors'!K$7*O18</f><v>0</v></c><c r="P92" s="200"><f>'CO2 factors'!L$7*P18</f><v>0</v></c><c r="Q92" s="200"><f>'CO2 factors'!M$7*Q18</f><v>0</v></c><c r="R92" s="200"><f>'CO2 factors'!N$7*R18</f><v>0</v></c><c r="S92" s="200"><f>'CO2 factors'!O$7*S18</f><v>0</v></c><c r="T92" s="68"><f t="shared" si="34"/><v>0</v></c><c r="U92" s="68"><f t="shared" si="35"/><v>934.65566497440159</v></c></row><row r="93" spans="1:32" s="21" customFormat="1" ht="15.75"><c r="A93" s="22"/><c r="B93" s="197" t="str"><f>Translation!A61</f><v>Heating and cooling</v></c><c r="C93" s="200"><f t="shared" si="36"/><v>17301.993809385636</v></c><c r="D93" s="200"><f t="shared" si="37"/><v>0</v></c><c r="E93" s="200"><f t="shared" si="38"/><v>0</v></c><c r="F93" s="68"><f t="shared" si="30"/><v>17301.993809385636</v></c><c r="G93" s="200"><f>'CO2 factors'!C$7*G19</f><v>3294.5377263157898</v></c><c r="H93" s="200"><f>'CO2 factors'!D$7*H19</f><v>0</v></c><c r="I93" s="200"><f>'CO2 factors'!E$7*I19</f><v>0</v></c><c r="J93" s="200"><f>'CO2 factors'!F$7*J19</f><v>333.41305263157886</v></c><c r="K93" s="200"><f>'CO2 factors'!G$7*K19</f><v>0</v></c><c r="L93" s="200"><f>'CO2 factors'!H$7*L19</f><v>0</v></c><c r="M93" s="68"><f t="shared" si="32"/><v>3627.9507789473687</v></c><c r="N93" s="200"><f>'CO2 factors'!J$7*N19</f><v>0</v></c><c r="O93" s="200"><f>'CO2 factors'!K$7*O19</f><v>0</v></c><c r="P93" s="200"><f>'CO2 factors'!L$7*P19</f><v>0</v></c><c r="Q93" s="200"><f>'CO2 factors'!M$7*Q19</f><v>0</v></c><c r="R93" s="200"><f>'CO2 factors'!N$7*R19</f><v>0</v></c><c r="S93" s="200"><f>'CO2 factors'!O$7*S19</f><v>0</v></c><c r="T93" s="68"><f t="shared" si="34"/><v>0</v></c><c r="U93" s="68"><f t="shared" si="35"/><v>20929.944588333005</v></c></row><row r="94" spans="1:32" s="21" customFormat="1" ht="15.75"><c r="A94" s="22"/><c r="B94" s="197" t="str"><f>Translation!A62</f><v>Lighting</v></c><c r="C94" s="200"><f t="shared" si="36"/><v>961.2218782992021</v></c><c r="D94" s="200"><f t="shared" si="37"/><v>0</v></c><c r="E94" s="200"><f t="shared" si="38"/><v>0</v></c><c r="F94" s="68"><f t="shared" si="30"/><v>961.2218782992021</v></c><c r="G94" s="200"><f>'CO2 factors'!C$7*G20</f><v>0</v></c><c r="H94" s="200"><f>'CO2 factors'!D$7*H20</f><v>0</v></c><c r="I94" s="200"><f>'CO2 factors'!E$7*I20</f><v>0</v></c><c r="J94" s="200"><f>'CO2 factors'!F$7*J20</f><v>0</v></c><c r="K94" s="200"><f>'CO2 factors'!G$7*K20</f><v>0</v></c><c r="L94" s="200"><f>'CO2 factors'!H$7*L20</f><v>0</v></c><c r="M94" s="68"><f t="shared" si="32"/><v>0</v></c><c r="N94" s="200"><f>'CO2 factors'!J$7*N20</f><v>0</v></c><c r="O94" s="200"><f>'CO2 factors'!K$7*O20</f><v>0</v></c><c r="P94" s="200"><f>'CO2 factors'!L$7*P20</f><v>0</v></c><c r="Q94" s="200"><f>'CO2 factors'!M$7*Q20</f><v>0</v></c><c r="R94" s="200"><f>'CO2 factors'!N$7*R20</f><v>0</v></c><c r="S94" s="200"><f>'CO2 factors'!O$7*S20</f><v>0</v></c><c r="T94" s="68"><f t="shared" si="34"/><v>0</v></c><c r="U94" s="68"><f t="shared" si="35"/><v>961.2218782992021</v></c></row><row r="95" spans="1:32" s="21" customFormat="1" ht="15.75"><c r="A95" s="22"/><c r="B95" s="197" t="str"><f>Translation!A63</f><v>Cooking</v></c><c r="C95" s="200"><f t="shared" si="36"/><v>720.91640872440155</v></c><c r="D95" s="200"><f t="shared" si="37"/><v>0</v></c><c r="E95" s="200"><f t="shared" si="38"/><v>0</v></c><c r="F95" s="68"><f t="shared" si="30"/><v>720.91640872440155</v></c><c r="G95" s="200"><f>'CO2 factors'!C$7*G21</f><v>0</v></c><c r="H95" s="200"><f>'CO2 factors'!D$7*H21</f><v>0</v></c><c r="I95" s="200"><f>'CO2 factors'!E$7*I21</f><v>0</v></c><c r="J95" s="200"><f>'CO2 factors'!F$7*J21</f><v>84.841714285714289</v></c><c r="K95" s="200"><f>'CO2 factors'!G$7*K21</f><v>0</v></c><c r="L95" s="200"><f>'CO2 factors'!H$7*L21</f><v>0</v></c><c r="M95" s="68"><f t="shared" si="32"/><v>84.841714285714289</v></c><c r="N95" s="200"><f>'CO2 factors'!J$7*N21</f><v>0</v></c><c r="O95" s="200"><f>'CO2 factors'!K$7*O21</f><v>0</v></c><c r="P95" s="200"><f>'CO2 factors'!L$7*P21</f><v>0</v></c><c r="Q95" s="200"><f>'CO2 factors'!M$7*Q21</f><v>0</v></c><c r="R95" s="200"><f>'CO2 factors'!N$7*R21</f><v>0</v></c><c r="S95" s="200"><f>'CO2 factors'!O$7*S21</f><v>0</v></c><c r="T95" s="68"><f t="shared" si="34"/><v>0</v></c><c r="U95" s="68"><f t="shared" si="35"/><v>805.75812301011581</v></c></row><row r="96" spans="1:32" s="21" customFormat="1" ht="15.75"><c r="A96" s="22"/><c r="B96" s="197" t="str"><f>Translation!A64</f><v>Refrigerator and freezers</v></c><c r="C96" s="200"><f t="shared" si="36"/><v>0</v></c><c r="D96" s="200"><f t="shared" si="37"/><v>0</v></c><c r="E96" s="200"><f t="shared" si="38"/><v>0</v></c><c r="F96" s="68"><f t="shared" si="30"/><v>0</v></c><c r="G96" s="200"><f>'CO2 factors'!C$7*G22</f><v>0</v></c><c r="H96" s="200"><f>'CO2 factors'!D$7*H22</f><v>0</v></c><c r="I96" s="200"><f>'CO2 factors'!E$7*I22</f><v>0</v></c><c r="J96" s="200"><f>'CO2 factors'!F$7*J22</f><v>0</v></c><c r="K96" s="200"><f>'CO2 factors'!G$7*K22</f><v>0</v></c><c r="L96" s="200"><f>'CO2 factors'!H$7*L22</f><v>0</v></c><c r="M96" s="68"><f t="shared" si="32"/><v>0</v></c><c r="N96" s="200"><f>'CO2 factors'!J$7*N22</f><v>0</v></c><c r="O96" s="200"><f>'CO2 factors'!K$7*O22</f><v>0</v></c><c r="P96" s="200"><f>'CO2 factors'!L$7*P22</f><v>0</v></c><c r="Q96" s="200"><f>'CO2 factors'!M$7*Q22</f><v>0</v></c><c r="R96" s="200"><f>'CO2 factors'!N$7*R22</f><v>0</v></c><c r="S96" s="200"><f>'CO2 factors'!O$7*S22</f><v>0</v></c><c r="T96" s="68"><f t="shared" si="34"/><v>0</v></c><c r="U96" s="68"><f t="shared" si="35"/><v>0</v></c></row><row r="97" spans="1:21" s="21" customFormat="1" ht="15.75"><c r="A97" s="22"/><c r="B97" s="197" t="str"><f>Translation!A65</f><v>Laundry machines and dryers</v></c><c r="C97" s="200"><f t="shared" si="36"/><v>0</v></c><c r="D97" s="200"><f t="shared" si="37"/><v>0</v></c><c r="E97" s="200"><f t="shared" si="38"/><v>0</v></c><c r="F97" s="68"><f t="shared" si="30"/><v>0</v></c><c r="G97" s="200"><f>'CO2 factors'!C$7*G23</f><v>0</v></c><c r="H97" s="200"><f>'CO2 factors'!D$7*H23</f><v>0</v></c><c r="I97" s="200"><f>'CO2 factors'!E$7*I23</f><v>0</v></c><c r="J97" s="200"><f>'CO2 factors'!F$7*J23</f><v>0</v></c><c r="K97" s="200"><f>'CO2 factors'!G$7*K23</f><v>0</v></c><c r="L97" s="200"><f>'CO2 factors'!H$7*L23</f><v>0</v></c><c r="M97" s="68"><f t="shared" si="32"/><v>0</v></c><c r="N97" s="200"><f>'CO2 factors'!J$7*N23</f><v>0</v></c><c r="O97" s="200"><f>'CO2 factors'!K$7*O23</f><v>0</v></c><c r="P97" s="200"><f>'CO2 factors'!L$7*P23</f><v>0</v></c><c r="Q97" s="200"><f>'CO2 factors'!M$7*Q23</f><v>0</v></c><c r="R97" s="200"><f>'CO2 factors'!N$7*R23</f><v>0</v></c><c r="S97" s="200"><f>'CO2 factors'!O$7*S23</f><v>0</v></c><c r="T97" s="68"><f t="shared" si="34"/><v>0</v></c><c r="U97" s="68"><f t="shared" si="35"/><v>0</v></c></row><row r="98" spans="1:21" s="21" customFormat="1" ht="15.75"><c r="A98" s="22"/><c r="B98" s="197" t="str"><f>Translation!A66</f><v>Dish washing</v></c><c r="C98" s="200"><f t="shared" si="36"/><v>0</v></c><c r="D98" s="200"><f t="shared" si="37"/><v>0</v></c><c r="E98" s="200"><f t="shared" si="38"/><v>0</v></c><c r="F98" s="68"><f t="shared" si="30"/><v>0</v></c><c r="G98" s="200"><f>'CO2 factors'!C$7*G24</f><v>0</v></c><c r="H98" s="200"><f>'CO2 factors'!D$7*H24</f><v>0</v></c><c r="I98" s="200"><f>'CO2 factors'!E$7*I24</f><v>0</v></c><c r="J98" s="200"><f>'CO2 factors'!F$7*J24</f><v>0</v></c><c r="K98" s="200"><f>'CO2 factors'!G$7*K24</f><v>0</v></c><c r="L98" s="200"><f>'CO2 factors'!H$7*L24</f><v>0</v></c><c r="M98" s="68"><f t="shared" si="32"/><v>0</v></c><c r="N98" s="200"><f>'CO2 factors'!J$7*N24</f><v>0</v></c><c r="O98" s="200"><f>'CO2 factors'!K$7*O24</f><v>0</v></c><c r="P98" s="200"><f>'CO2 factors'!L$7*P24</f><v>0</v></c><c r="Q98" s="200"><f>'CO2 factors'!M$7*Q24</f><v>0</v></c><c r="R98" s="200"><f>'CO2 factors'!N$7*R24</f><v>0</v></c><c r="S98" s="200"><f>'CO2 factors'!O$7*S24</f><v>0</v></c><c r="T98" s="68"><f t="shared" si="34"/><v>0</v></c><c r="U98" s="68"><f t="shared" si="35"/><v>0</v></c></row><row r="99" spans="1:21" s="21" customFormat="1" ht="15.75"><c r="A99" s="22"/><c r="B99" s="197" t="str"><f>Translation!A67</f><v>Tv sets</v></c><c r="C99" s="200"><f t="shared" si="36"/><v>0</v></c><c r="D99" s="200"><f t="shared" si="37"/><v>0</v></c><c r="E99" s="200"><f t="shared" si="38"/><v>0</v></c><c r="F99" s="68"><f t="shared" si="30"/><v>0</v></c><c r="G99" s="200"><f>'CO2 factors'!C$7*G25</f><v>0</v></c><c r="H99" s="200"><f>'CO2 factors'!D$7*H25</f><v>0</v></c><c r="I99" s="200"><f>'CO2 factors'!E$7*I25</f><v>0</v></c><c r="J99" s="200"><f>'CO2 factors'!F$7*J25</f><v>0</v></c><c r="K99" s="200"><f>'CO2 factors'!G$7*K25</f><v>0</v></c><c r="L99" s="200"><f>'CO2 factors'!H$7*L25</f><v>0</v></c><c r="M99" s="68"><f t="shared" si="32"/><v>0</v></c><c r="N99" s="200"><f>'CO2 factors'!J$7*N25</f><v>0</v></c><c r="O99" s="200"><f>'CO2 factors'!K$7*O25</f><v>0</v></c><c r="P99" s="200"><f>'CO2 factors'!L$7*P25</f><v>0</v></c><c r="Q99" s="200"><f>'CO2 factors'!M$7*Q25</f><v>0</v></c><c r="R99" s="200"><f>'CO2 factors'!N$7*R25</f><v>0</v></c><c r="S99" s="200"><f>'CO2 factors'!O$7*S25</f><v>0</v></c><c r="T99" s="68"><f t="shared" si="34"/><v>0</v></c><c r="U99" s="68"><f t="shared" si="35"/><v>0</v></c></row><row r="100" spans="1:21" s="21" customFormat="1" ht="15.75"><c r="A100" s="22"/><c r="B100" s="197" t="str"><f>Translation!A68</f><v>Other electric appliances</v></c><c r="C100" s="200"><f t="shared" si="36"/><v>4325.4110526484374</v></c><c r="D100" s="200"><f t="shared" si="37"/><v>0</v></c><c r="E100" s="200"><f t="shared" si="38"/><v>0</v></c><c r="F100" s="68"><f t="shared" si="30"/><v>4325.4110526484374</v></c><c r="G100" s="200"><f>'CO2 factors'!C$7*G26</f><v>0</v></c><c r="H100" s="200"><f>'CO2 factors'!D$7*H26</f><v>0</v></c><c r="I100" s="200"><f>'CO2 factors'!E$7*I26</f><v>0</v></c><c r="J100" s="200"><f>'CO2 factors'!F$7*J26</f><v>0</v></c><c r="K100" s="200"><f>'CO2 factors'!G$7*K26</f><v>0</v></c><c r="L100" s="200"><f>'CO2 factors'!H$7*L26</f><v>0</v></c><c r="M100" s="68"><f t="shared" si="32"/><v>0</v></c><c r="N100" s="200"><f>'CO2 factors'!J$7*N26</f><v>0</v></c><c r="O100" s="200"><f>'CO2 factors'!K$7*O26</f><v>0</v></c><c r="P100" s="200"><f>'CO2 factors'!L$7*P26</f><v>0</v></c><c r="Q100" s="200"><f>'CO2 factors'!M$7*Q26</f><v>0</v></c><c r="R100" s="200"><f>'CO2 factors'!N$7*R26</f><v>0</v></c><c r="S100" s="200"><f>'CO2 factors'!O$7*S26</f><v>0</v></c><c r="T100" s="68"><f t="shared" si="34"/><v>0</v></c><c r="U100" s="68"><f t="shared" si="35"/><v>4325.4110526484374</v></c></row><row r="101" spans="1:21" s="21" customFormat="1" ht="15.75"><c r="A101" s="22"/><c r="B101" s="70" t="str"><f>Translation!A69</f><v>PRIMARY SECTOR</v></c><c r="C101" s="68"><f>SUM(C102:C103)</f><v>37.581870128083004</v></c><c r="D101" s="68"><f>SUM(D102:D103)</f><v>0</v></c><c r="E101" s="68"><f>SUM(E102:E103)</f><v>0</v></c><c r="F101" s="68"><f t="shared" si="30"/><v>37.581870128083004</v></c><c r="G101" s="68"><f t="shared" ref="G101:L101" si="39">SUM(G102:G103)</f><v>0</v></c><c r="H101" s="68"><f t="shared" si="39"/><v>0</v></c><c r="I101" s="68"><f t="shared" si="39"/><v>0</v></c><c r="J101" s="68"><f t="shared" si="39"/><v>1.2</v></c><c r="K101" s="68"><f t="shared" si="39"/><v>0</v></c><c r="L101" s="68"><f t="shared" si="39"/><v>0</v></c><c r="M101" s="68"><f t="shared" si="32"/><v>1.2</v></c><c r="N101" s="68"><f t="shared" ref="N101:S101" si="40">SUM(N102:N103)</f><v>0</v></c><c r="O101" s="68"><f t="shared" si="40"/><v>0</v></c><c r="P101" s="68"><f t="shared" si="40"/><v>0</v></c><c r="Q101" s="68"><f t="shared" si="40"/><v>0</v></c><c r="R101" s="68"><f t="shared" si="40"/><v>0</v></c><c r="S101" s="68"><f t="shared" si="40"/><v>0</v></c><c r="T101" s="68"><f t="shared" si="34"/><v>0</v></c><c r="U101" s="68"><f t="shared" si="35"/><v>38.781870128083007</v></c></row><row r="102" spans="1:21" s="21" customFormat="1" ht="15.75"><c r="A102" s="22"/><c r="B102" s="198" t="str"><f>Translation!A70</f><v>Agriculture, forestry and fishing</v></c><c r="C102" s="200"><f>IF(C$48&gt;0, ($S$128+$V$137)/C$48,0)*C28</f><v>37.581870128083004</v></c><c r="D102" s="200"><f>IF(D$48&gt;0, ($S$129)/D$48,0)*D28</f><v>0</v></c><c r="E102" s="200"><f>IF(E$48&gt;0, ($S$130)/E$48,0)*E28</f><v>0</v></c><c r="F102" s="68"><f t="shared" si="30"/><v>37.581870128083004</v></c><c r="G102" s="200"><f>'CO2 factors'!C$7*G28</f><v>0</v></c><c r="H102" s="200"><f>'CO2 factors'!D$7*H28</f><v>0</v></c><c r="I102" s="200"><f>'CO2 factors'!E$7*I28</f><v>0</v></c><c r="J102" s="200"><f>'CO2 factors'!F$7*J28</f><v>1.2</v></c><c r="K102" s="200"><f>'CO2 factors'!G$7*K28</f><v>0</v></c><c r="L102" s="200"><f>'CO2 factors'!H$7*L28</f><v>0</v></c><c r="M102" s="68"><f t="shared" si="32"/><v>1.2</v></c><c r="N102" s="200"><f>'CO2 factors'!J$7*N28</f><v>0</v></c><c r="O102" s="200"><f>'CO2 factors'!K$7*O28</f><v>0</v></c><c r="P102" s="200"><f>'CO2 factors'!L$7*P28</f><v>0</v></c><c r="Q102" s="200"><f>'CO2 factors'!M$7*Q28</f><v>0</v></c><c r="R102" s="200"><f>'CO2 factors'!N$7*R28</f><v>0</v></c><c r="S102" s="200"><f>'CO2 factors'!O$7*S28</f><v>0</v></c><c r="T102" s="68"><f t="shared" si="34"/><v>0</v></c><c r="U102" s="68"><f t="shared" si="35"/><v>38.781870128083007</v></c></row><row r="103" spans="1:21" s="21" customFormat="1" ht="15.75"><c r="A103" s="22"/><c r="B103" s="198" t="str"><f>Translation!A71</f><v>Mining and quarrying</v></c><c r="C103" s="200"><f>IF(C$48&gt;0, ($S$128+$V$137)/C$48,0)*C29</f><v>0</v></c><c r="D103" s="200"><f>IF(D$48&gt;0, ($S$129)/D$48,0)*D29</f><v>0</v></c><c r="E103" s="200"><f>IF(E$48&gt;0, ($S$130)/E$48,0)*E29</f><v>0</v></c><c r="F103" s="68"><f t="shared" si="30"/><v>0</v></c><c r="G103" s="200"><f>'CO2 factors'!C$7*G29</f><v>0</v></c><c r="H103" s="200"><f>'CO2 factors'!D$7*H29</f><v>0</v></c><c r="I103" s="200"><f>'CO2 factors'!E$7*I29</f><v>0</v></c><c r="J103" s="200"><f>'CO2 factors'!F$7*J29</f><v>0</v></c><c r="K103" s="200"><f>'CO2 factors'!G$7*K29</f><v>0</v></c><c r="L103" s="200"><f>'CO2 factors'!H$7*L29</f><v>0</v></c><c r="M103" s="68"><f t="shared" si="32"/><v>0</v></c><c r="N103" s="200"><f>'CO2 factors'!J$7*N29</f><v>0</v></c><c r="O103" s="200"><f>'CO2 factors'!K$7*O29</f><v>0</v></c><c r="P103" s="200"><f>'CO2 factors'!L$7*P29</f><v>0</v></c><c r="Q103" s="200"><f>'CO2 factors'!M$7*Q29</f><v>0</v></c><c r="R103" s="200"><f>'CO2 factors'!N$7*R29</f><v>0</v></c><c r="S103" s="200"><f>'CO2 factors'!O$7*S29</f><v>0</v></c><c r="T103" s="68"><f t="shared" si="34"/><v>0</v></c><c r="U103" s="68"><f t="shared" si="35"/><v>0</v></c></row><row r="104" spans="1:21" s="21" customFormat="1" ht="15.75"><c r="A104" s="22"/><c r="B104" s="65" t="str"><f>Translation!A72</f><v>SECONDARY SECTOR</v></c><c r="C104" s="68"><f>SUM(C105:C107)</f><v>33127.107522435588</v></c><c r="D104" s="68"><f>SUM(D105:D107)</f><v>0</v></c><c r="E104" s="68"><f>SUM(E105:E107)</f><v>0</v></c><c r="F104" s="68"><f t="shared" si="30"/><v>33127.107522435588</v></c><c r="G104" s="68"><f t="shared" ref="G104:L104" si="41">SUM(G105:G107)</f><v>17.298000000000002</v></c><c r="H104" s="68"><f t="shared" si="41"/><v>0</v></c><c r="I104" s="68"><f t="shared" si="41"/><v>0</v></c><c r="J104" s="68"><f t="shared" si="41"/><v>1022.64</v></c><c r="K104" s="68"><f t="shared" si="41"/><v>0</v></c><c r="L104" s="68"><f t="shared" si="41"/><v>0</v></c><c r="M104" s="68"><f t="shared" si="32"/><v>1039.9380000000001</v></c><c r="N104" s="68"><f t="shared" ref="N104:S104" si="42">SUM(N105:N107)</f><v>0</v></c><c r="O104" s="68"><f t="shared" si="42"/><v>0</v></c><c r="P104" s="68"><f t="shared" si="42"/><v>0</v></c><c r="Q104" s="68"><f t="shared" si="42"/><v>0</v></c><c r="R104" s="68"><f t="shared" si="42"/><v>0</v></c><c r="S104" s="68"><f t="shared" si="42"/><v>0</v></c><c r="T104" s="68"><f t="shared" si="34"/><v>0</v></c><c r="U104" s="68"><f t="shared" si="35"/><v>34167.04552243559</v></c></row><row r="105" spans="1:21" s="21" customFormat="1" ht="15.75"><c r="A105" s="22"/><c r="B105" s="198" t="str"><f>Translation!A73</f><v>Manufacturing</v></c><c r="C105" s="200"><f>IF(C$48&gt;0, ($S$128+$V$137)/C$48,0)*C31</f><v>32604.457328561315</v></c><c r="D105" s="200"><f>IF(D$48&gt;0, ($S$129)/D$48,0)*D31</f><v>0</v></c><c r="E105" s="200"><f>IF(E$48&gt;0, ($S$130)/E$48,0)*E31</f><v>0</v></c><c r="F105" s="68"><f t="shared" si="30"/><v>32604.457328561315</v></c><c r="G105" s="200"><f>'CO2 factors'!C$7*G31</f><v>17.019000000000002</v></c><c r="H105" s="200"><f>'CO2 factors'!D$7*H31</f><v>0</v></c><c r="I105" s="200"><f>'CO2 factors'!E$7*I31</f><v>0</v></c><c r="J105" s="200"><f>'CO2 factors'!F$7*J31</f><v>1006.56</v></c><c r="K105" s="200"><f>'CO2 factors'!G$7*K31</f><v>0</v></c><c r="L105" s="200"><f>'CO2 factors'!H$7*L31</f><v>0</v></c><c r="M105" s="68"><f t="shared" si="32"/><v>1023.579</v></c><c r="N105" s="200"><f>'CO2 factors'!J$7*N31</f><v>0</v></c><c r="O105" s="200"><f>'CO2 factors'!K$7*O31</f><v>0</v></c><c r="P105" s="200"><f>'CO2 factors'!L$7*P31</f><v>0</v></c><c r="Q105" s="200"><f>'CO2 factors'!M$7*Q31</f><v>0</v></c><c r="R105" s="200"><f>'CO2 factors'!N$7*R31</f><v>0</v></c><c r="S105" s="200"><f>'CO2 factors'!O$7*S31</f><v>0</v></c><c r="T105" s="68"><f t="shared" si="34"/><v>0</v></c><c r="U105" s="68"><f t="shared" si="35"/><v>33628.036328561313</v></c></row><row r="106" spans="1:21" s="21" customFormat="1" ht="30"><c r="A106" s="22"/><c r="B106" s="198" t="str"><f>Translation!A74</f><v>Water supply, sewerage, waste management and remediation activities</v></c><c r="C106" s="200"><f>IF(C$48&gt;0, ($S$128+$V$137)/C$48,0)*C32</f><v>438.74648382087605</v></c><c r="D106" s="200"><f>IF(D$48&gt;0, ($S$129)/D$48,0)*D32</f><v>0</v></c><c r="E106" s="200"><f>IF(E$48&gt;0, ($S$130)/E$48,0)*E32</f><v>0</v></c><c r="F106" s="68"><f t="shared" si="30"/><v>438.74648382087605</v></c><c r="G106" s="200"><f>'CO2 factors'!C$7*G32</f><v>0.27900000000000003</v></c><c r="H106" s="200"><f>'CO2 factors'!D$7*H32</f><v>0</v></c><c r="I106" s="200"><f>'CO2 factors'!E$7*I32</f><v>0</v></c><c r="J106" s="200"><f>'CO2 factors'!F$7*J32</f><v>13.44</v></c><c r="K106" s="200"><f>'CO2 factors'!G$7*K32</f><v>0</v></c><c r="L106" s="200"><f>'CO2 factors'!H$7*L32</f><v>0</v></c><c r="M106" s="68"><f t="shared" si="32"/><v>13.718999999999999</v></c><c r="N106" s="200"><f>'CO2 factors'!J$7*N32</f><v>0</v></c><c r="O106" s="200"><f>'CO2 factors'!K$7*O32</f><v>0</v></c><c r="P106" s="200"><f>'CO2 factors'!L$7*P32</f><v>0</v></c><c r="Q106" s="200"><f>'CO2 factors'!M$7*Q32</f><v>0</v></c><c r="R106" s="200"><f>'CO2 factors'!N$7*R32</f><v>0</v></c><c r="S106" s="200"><f>'CO2 factors'!O$7*S32</f><v>0</v></c><c r="T106" s="68"><f t="shared" si="34"/><v>0</v></c><c r="U106" s="68"><f t="shared" si="35"/><v>452.46548382087605</v></c></row><row r="107" spans="1:21" s="21" customFormat="1" ht="15.75"><c r="A107" s="22"/><c r="B107" s="198" t="str"><f>Translation!A75</f><v>Construction</v></c><c r="C107" s="200"><f>IF(C$48&gt;0, ($S$128+$V$137)/C$48,0)*C33</f><v>83.903710053394619</v></c><c r="D107" s="200"><f>IF(D$48&gt;0, ($S$129)/D$48,0)*D33</f><v>0</v></c><c r="E107" s="200"><f>IF(E$48&gt;0, ($S$130)/E$48,0)*E33</f><v>0</v></c><c r="F107" s="68"><f t="shared" si="30"/><v>83.903710053394619</v></c><c r="G107" s="80"><f>'CO2 factors'!C$7*G33</f><v>0</v></c><c r="H107" s="80"><f>'CO2 factors'!D$7*H33</f><v>0</v></c><c r="I107" s="80"><f>'CO2 factors'!E$7*I33</f><v>0</v></c><c r="J107" s="80"><f>'CO2 factors'!F$7*J33</f><v>2.6399999999999997</v></c><c r="K107" s="80"><f>'CO2 factors'!G$7*K33</f><v>0</v></c><c r="L107" s="80"><f>'CO2 factors'!H$7*L33</f><v>0</v></c><c r="M107" s="68"><f t="shared" si="32"/><v>2.6399999999999997</v></c><c r="N107" s="80"><f>'CO2 factors'!J$7*N33</f><v>0</v></c><c r="O107" s="80"><f>'CO2 factors'!K$7*O33</f><v>0</v></c><c r="P107" s="80"><f>'CO2 factors'!L$7*P33</f><v>0</v></c><c r="Q107" s="80"><f>'CO2 factors'!M$7*Q33</f><v>0</v></c><c r="R107" s="80"><f>'CO2 factors'!N$7*R33</f><v>0</v></c><c r="S107" s="80"><f>'CO2 factors'!O$7*S33</f><v>0</v></c><c r="T107" s="68"><f t="shared" si="34"/><v>0</v></c><c r="U107" s="68"><f t="shared" si="35"/><v>86.543710053394619</v></c></row><row r="108" spans="1:21" s="21" customFormat="1" ht="15.75"><c r="A108" s="22"/><c r="B108" s="65" t="str"><f>Translation!A76</f><v>TERTIARY SECTOR</v></c><c r="C108" s="68"><f>SUM(C109:C116)</f><v>16449.497155363959</v></c><c r="D108" s="68"><f>SUM(D109:D116)</f><v>0</v></c><c r="E108" s="68"><f>SUM(E109:E116)</f><v>0</v></c><c r="F108" s="68"><f t="shared" si="30"/><v>16449.497155363959</v></c><c r="G108" s="68"><f t="shared" ref="G108:L108" si="43">SUM(G109:G116)</f><v>7.8267450453599974</v></c><c r="H108" s="68"><f t="shared" si="43"/><v>0</v></c><c r="I108" s="68"><f t="shared" si="43"/><v>0</v></c><c r="J108" s="68"><f t="shared" si="43"/><v>464.56903295116467</v></c><c r="K108" s="68"><f t="shared" si="43"/><v>0</v></c><c r="L108" s="68"><f t="shared" si="43"/><v>0</v></c><c r="M108" s="68"><f t="shared" si="32"/><v>472.39577799652466</v></c><c r="N108" s="68"><f t="shared" ref="N108:S108" si="44">SUM(N109:N116)</f><v>0</v></c><c r="O108" s="68"><f t="shared" si="44"/><v>0</v></c><c r="P108" s="68"><f t="shared" si="44"/><v>0</v></c><c r="Q108" s="68"><f t="shared" si="44"/><v>0</v></c><c r="R108" s="68"><f t="shared" si="44"/><v>0</v></c><c r="S108" s="68"><f t="shared" si="44"/><v>0</v></c><c r="T108" s="68"><f t="shared" si="34"/><v>0</v></c><c r="U108" s="68"><f t="shared" si="35"/><v>16921.892933360483</v></c></row><row r="109" spans="1:21" s="21" customFormat="1" ht="30"><c r="A109" s="22"/><c r="B109" s="198" t="str"><f>Translation!A77</f><v xml:space="preserve">Wholesale and retail trade; repair of motor vehicles and motorcycles </v></c><c r="C109" s="200"><f t="shared" ref="C109:C116" si="45">IF(C$48&gt;0, ($S$128+$V$137)/C$48,0)*C35</f><v>6427.3737888819169</v></c><c r="D109" s="200"><f t="shared" ref="D109:D116" si="46">IF(D$48&gt;0, ($S$129)/D$48,0)*D35</f><v>0</v></c><c r="E109" s="200"><f t="shared" ref="E109:E116" si="47">IF(E$48&gt;0, ($S$130)/E$48,0)*E35</f><v>0</v></c><c r="F109" s="68"><f t="shared" si="30"/><v>6427.3737888819169</v></c><c r="G109" s="200"><f>'CO2 factors'!C$7*G35</f><v>3.3428901767671868</v></c><c r="H109" s="200"><f>'CO2 factors'!D$7*H35</f><v>0</v></c><c r="I109" s="200"><f>'CO2 factors'!E$7*I35</f><v>0</v></c><c r="J109" s="200"><f>'CO2 factors'!F$7*J35</f><v>198.42261983522275</v></c><c r="K109" s="200"><f>'CO2 factors'!G$7*K35</f><v>0</v></c><c r="L109" s="200"><f>'CO2 factors'!H$7*L35</f><v>0</v></c><c r="M109" s="68"><f t="shared" si="32"/><v>201.76551001198993</v></c><c r="N109" s="200"><f>'CO2 factors'!J$7*N35</f><v>0</v></c><c r="O109" s="200"><f>'CO2 factors'!K$7*O35</f><v>0</v></c><c r="P109" s="200"><f>'CO2 factors'!L$7*P35</f><v>0</v></c><c r="Q109" s="200"><f>'CO2 factors'!M$7*Q35</f><v>0</v></c><c r="R109" s="200"><f>'CO2 factors'!N$7*R35</f><v>0</v></c><c r="S109" s="200"><f>'CO2 factors'!O$7*S35</f><v>0</v></c><c r="T109" s="68"><f t="shared" si="34"/><v>0</v></c><c r="U109" s="68"><f t="shared" si="35"/><v>6629.1392988939069</v></c></row><row r="110" spans="1:21" s="21" customFormat="1" ht="15.75"><c r="A110" s="22"/><c r="B110" s="198" t="str"><f>Translation!A78</f><v>Accomodation and food service activities</v></c><c r="C110" s="200"><f t="shared" si="45"/><v>3172.6090363939838</v></c><c r="D110" s="200"><f t="shared" si="46"/><v>0</v></c><c r="E110" s="200"><f t="shared" si="47"/><v>0</v></c><c r="F110" s="68"><f t="shared" si="30"/><v>3172.6090363939838</v></c><c r="G110" s="200"><f>'CO2 factors'!C$7*G36</f><v>1.6500804108872569</v></c><c r="H110" s="200"><f>'CO2 factors'!D$7*H36</f><v>0</v></c><c r="I110" s="200"><f>'CO2 factors'!E$7*I36</f><v>0</v></c><c r="J110" s="200"><f>'CO2 factors'!F$7*J36</f><v>97.943175143032136</v></c><c r="K110" s="200"><f>'CO2 factors'!G$7*K36</f><v>0</v></c><c r="L110" s="200"><f>'CO2 factors'!H$7*L36</f><v>0</v></c><c r="M110" s="68"><f t="shared" si="32"/><v>99.593255553919391</v></c><c r="N110" s="200"><f>'CO2 factors'!J$7*N36</f><v>0</v></c><c r="O110" s="200"><f>'CO2 factors'!K$7*O36</f><v>0</v></c><c r="P110" s="200"><f>'CO2 factors'!L$7*P36</f><v>0</v></c><c r="Q110" s="200"><f>'CO2 factors'!M$7*Q36</f><v>0</v></c><c r="R110" s="200"><f>'CO2 factors'!N$7*R36</f><v>0</v></c><c r="S110" s="200"><f>'CO2 factors'!O$7*S36</f><v>0</v></c><c r="T110" s="68"><f t="shared" si="34"/><v>0</v></c><c r="U110" s="68"><f t="shared" si="35"/><v>3272.2022919479032</v></c></row><row r="111" spans="1:21" s="21" customFormat="1" ht="15.75"><c r="A111" s="22"/><c r="B111" s="198" t="str"><f>Translation!A79</f><v>General public administration and social security</v></c><c r="C111" s="200"><f t="shared" si="45"/><v>665.11170156909691</v></c><c r="D111" s="200"><f t="shared" si="46"/><v>0</v></c><c r="E111" s="200"><f t="shared" si="47"/><v>0</v></c><c r="F111" s="68"><f t="shared" si="30"/><v>665.11170156909691</v></c><c r="G111" s="200"><f>'CO2 factors'!C$7*G37</f><v>0.3459259483981274</v></c><c r="H111" s="200"><f>'CO2 factors'!D$7*H37</f><v>0</v></c><c r="I111" s="200"><f>'CO2 factors'!E$7*I37</f><v>0</v></c><c r="J111" s="200"><f>'CO2 factors'!F$7*J37</f><v>20.532990711803709</v></c><c r="K111" s="200"><f>'CO2 factors'!G$7*K37</f><v>0</v></c><c r="L111" s="200"><f>'CO2 factors'!H$7*L37</f><v>0</v></c><c r="M111" s="68"><f t="shared" si="32"/><v>20.878916660201838</v></c><c r="N111" s="200"><f>'CO2 factors'!J$7*N37</f><v>0</v></c><c r="O111" s="200"><f>'CO2 factors'!K$7*O37</f><v>0</v></c><c r="P111" s="200"><f>'CO2 factors'!L$7*P37</f><v>0</v></c><c r="Q111" s="200"><f>'CO2 factors'!M$7*Q37</f><v>0</v></c><c r="R111" s="200"><f>'CO2 factors'!N$7*R37</f><v>0</v></c><c r="S111" s="200"><f>'CO2 factors'!O$7*S37</f><v>0</v></c><c r="T111" s="68"><f t="shared" si="34"/><v>0</v></c><c r="U111" s="68"><f t="shared" si="35"/><v>685.99061822929878</v></c></row><row r="112" spans="1:21" s="21" customFormat="1" ht="15.75"><c r="A112" s="22"/><c r="B112" s="198" t="str"><f>Translation!A80</f><v>Defense, justice, police and fire departments</v></c><c r="C112" s="200"><f t="shared" si="45"/><v>0</v></c><c r="D112" s="200"><f t="shared" si="46"/><v>0</v></c><c r="E112" s="200"><f t="shared" si="47"/><v>0</v></c><c r="F112" s="68"><f t="shared" si="30"/><v>0</v></c><c r="G112" s="200"><f>'CO2 factors'!C$7*G38</f><v>0</v></c><c r="H112" s="200"><f>'CO2 factors'!D$7*H38</f><v>0</v></c><c r="I112" s="200"><f>'CO2 factors'!E$7*I38</f><v>0</v></c><c r="J112" s="200"><f>'CO2 factors'!F$7*J38</f><v>0</v></c><c r="K112" s="200"><f>'CO2 factors'!G$7*K38</f><v>0</v></c><c r="L112" s="200"><f>'CO2 factors'!H$7*L38</f><v>0</v></c><c r="M112" s="68"><f t="shared" si="32"/><v>0</v></c><c r="N112" s="200"><f>'CO2 factors'!J$7*N38</f><v>0</v></c><c r="O112" s="200"><f>'CO2 factors'!K$7*O38</f><v>0</v></c><c r="P112" s="200"><f>'CO2 factors'!L$7*P38</f><v>0</v></c><c r="Q112" s="200"><f>'CO2 factors'!M$7*Q38</f><v>0</v></c><c r="R112" s="200"><f>'CO2 factors'!N$7*R38</f><v>0</v></c><c r="S112" s="200"><f>'CO2 factors'!O$7*S38</f><v>0</v></c><c r="T112" s="68"><f t="shared" si="34"/><v>0</v></c><c r="U112" s="68"><f t="shared" si="35"/><v>0</v></c></row><row r="113" spans="1:31" s="21" customFormat="1" ht="15.75"><c r="A113" s="22"/><c r="B113" s="198" t="str"><f>Translation!A81</f><v>Education</v></c><c r="C113" s="200"><f t="shared" si="45"/><v>473.70636300979044</v></c><c r="D113" s="200"><f t="shared" si="46"/><v>0</v></c><c r="E113" s="200"><f t="shared" si="47"/><v>0</v></c><c r="F113" s="68"><f t="shared" si="30"/><v>473.70636300979044</v></c><c r="G113" s="200"><f>'CO2 factors'!C$7*G39</f><v>0.24637564261732597</v></c><c r="H113" s="200"><f>'CO2 factors'!D$7*H39</f><v>0</v></c><c r="I113" s="200"><f>'CO2 factors'!E$7*I39</f><v>0</v></c><c r="J113" s="200"><f>'CO2 factors'!F$7*J39</f><v>14.62402229408359</v></c><c r="K113" s="200"><f>'CO2 factors'!G$7*K39</f><v>0</v></c><c r="L113" s="200"><f>'CO2 factors'!H$7*L39</f><v>0</v></c><c r="M113" s="68"><f t="shared" si="32"/><v>14.870397936700915</v></c><c r="N113" s="200"><f>'CO2 factors'!J$7*N39</f><v>0</v></c><c r="O113" s="200"><f>'CO2 factors'!K$7*O39</f><v>0</v></c><c r="P113" s="200"><f>'CO2 factors'!L$7*P39</f><v>0</v></c><c r="Q113" s="200"><f>'CO2 factors'!M$7*Q39</f><v>0</v></c><c r="R113" s="200"><f>'CO2 factors'!N$7*R39</f><v>0</v></c><c r="S113" s="200"><f>'CO2 factors'!O$7*S39</f><v>0</v></c><c r="T113" s="68"><f t="shared" si="34"/><v>0</v></c><c r="U113" s="68"><f t="shared" si="35"/><v>488.57676094649133</v></c></row><row r="114" spans="1:31" s="21" customFormat="1" ht="15.75"><c r="A114" s="22"/><c r="B114" s="198" t="str"><f>Translation!A82</f><v>Human health and social work activities</v></c><c r="C114" s="200"><f t="shared" si="45"/><v>248.21514224129243</v></c><c r="D114" s="200"><f t="shared" si="46"/><v>0</v></c><c r="E114" s="200"><f t="shared" si="47"/><v>0</v></c><c r="F114" s="68"><f t="shared" si="30"/><v>248.21514224129243</v></c><c r="G114" s="200"><f>'CO2 factors'!C$7*G40</f><v>0.12909720019062837</v></c><c r="H114" s="200"><f>'CO2 factors'!D$7*H40</f><v>0</v></c><c r="I114" s="200"><f>'CO2 factors'!E$7*I40</f><v>0</v></c><c r="J114" s="200"><f>'CO2 factors'!F$7*J40</f><v>7.6627718293722129</v></c><c r="K114" s="200"><f>'CO2 factors'!G$7*K40</f><v>0</v></c><c r="L114" s="200"><f>'CO2 factors'!H$7*L40</f><v>0</v></c><c r="M114" s="68"><f t="shared" si="32"/><v>7.7918690295628412</v></c><c r="N114" s="200"><f>'CO2 factors'!J$7*N40</f><v>0</v></c><c r="O114" s="200"><f>'CO2 factors'!K$7*O40</f><v>0</v></c><c r="P114" s="200"><f>'CO2 factors'!L$7*P40</f><v>0</v></c><c r="Q114" s="200"><f>'CO2 factors'!M$7*Q40</f><v>0</v></c><c r="R114" s="200"><f>'CO2 factors'!N$7*R40</f><v>0</v></c><c r="S114" s="200"><f>'CO2 factors'!O$7*S40</f><v>0</v></c><c r="T114" s="68"><f t="shared" si="34"/><v>0</v></c><c r="U114" s="68"><f t="shared" si="35"/><v>256.00701127085529</v></c></row><row r="115" spans="1:31" s="21" customFormat="1" ht="15.75"><c r="A115" s="22"/><c r="B115" s="198" t="str"><f>Translation!A83</f><v>Other services</v></c><c r="C115" s="200"><f t="shared" si="45"/><v>4061.4639647721333</v></c><c r="D115" s="200"><f t="shared" si="46"/><v>0</v></c><c r="E115" s="200"><f t="shared" si="47"/><v>0</v></c><c r="F115" s="68"><f t="shared" si="30"/><v>4061.4639647721333</v></c><c r="G115" s="200"><f>'CO2 factors'!C$7*G41</f><v>2.1123756664994722</v></c><c r="H115" s="200"><f>'CO2 factors'!D$7*H41</f><v>0</v></c><c r="I115" s="200"><f>'CO2 factors'!E$7*I41</f><v>0</v></c><c r="J115" s="200"><f>'CO2 factors'!F$7*J41</f><v>125.38345313765026</v></c><c r="K115" s="200"><f>'CO2 factors'!G$7*K41</f><v>0</v></c><c r="L115" s="200"><f>'CO2 factors'!H$7*L41</f><v>0</v></c><c r="M115" s="68"><f t="shared" si="32"/><v>127.49582880414974</v></c><c r="N115" s="200"><f>'CO2 factors'!J$7*N41</f><v>0</v></c><c r="O115" s="200"><f>'CO2 factors'!K$7*O41</f><v>0</v></c><c r="P115" s="200"><f>'CO2 factors'!L$7*P41</f><v>0</v></c><c r="Q115" s="200"><f>'CO2 factors'!M$7*Q41</f><v>0</v></c><c r="R115" s="200"><f>'CO2 factors'!N$7*R41</f><v>0</v></c><c r="S115" s="200"><f>'CO2 factors'!O$7*S41</f><v>0</v></c><c r="T115" s="68"><f t="shared" si="34"/><v>0</v></c><c r="U115" s="68"><f t="shared" si="35"/><v>4188.9597935762831</v></c></row><row r="116" spans="1:31" s="21" customFormat="1" ht="15.75"><c r="A116" s="22"/><c r="B116" s="198" t="str"><f>Translation!A84</f><v>Public lighting</v></c><c r="C116" s="200"><f t="shared" si="45"/><v>1401.0171584957457</v></c><c r="D116" s="200"><f t="shared" si="46"/><v>0</v></c><c r="E116" s="200"><f t="shared" si="47"/><v>0</v></c><c r="F116" s="68"><f t="shared" si="30"/><v>1401.0171584957457</v></c><c r="G116" s="200"><f>'CO2 factors'!C$7*G42</f><v>0</v></c><c r="H116" s="200"><f>'CO2 factors'!D$7*H42</f><v>0</v></c><c r="I116" s="200"><f>'CO2 factors'!E$7*I42</f><v>0</v></c><c r="J116" s="200"><f>'CO2 factors'!F$7*J42</f><v>0</v></c><c r="K116" s="200"><f>'CO2 factors'!G$7*K42</f><v>0</v></c><c r="L116" s="200"><f>'CO2 factors'!H$7*L42</f><v>0</v></c><c r="M116" s="68"><f t="shared" si="32"/><v>0</v></c><c r="N116" s="200"><f>'CO2 factors'!J$7*N42</f><v>0</v></c><c r="O116" s="200"><f>'CO2 factors'!K$7*O42</f><v>0</v></c><c r="P116" s="200"><f>'CO2 factors'!L$7*P42</f><v>0</v></c><c r="Q116" s="200"><f>'CO2 factors'!M$7*Q42</f><v>0</v></c><c r="R116" s="200"><f>'CO2 factors'!N$7*R42</f><v>0</v></c><c r="S116" s="200"><f>'CO2 factors'!O$7*S42</f><v>0</v></c><c r="T116" s="68"><f t="shared" si="34"/><v>0</v></c><c r="U116" s="68"><f t="shared" si="35"/><v>1401.0171584957457</v></c></row><row r="117" spans="1:31" s="21" customFormat="1" ht="15.75"><c r="A117" s="22"/><c r="B117" s="65" t="str"><f>Translation!A85</f><v>TRANSPORTS</v></c><c r="C117" s="68"><f>SUM(C118:C121)</f><v>30.589894290300123</v></c><c r="D117" s="68"><f>SUM(D118:D121)</f><v>0</v></c><c r="E117" s="68"><f>SUM(E118:E121)</f><v>0</v></c><c r="F117" s="68"><f t="shared" si="30"/><v>30.589894290300123</v></c><c r="G117" s="68"><f t="shared" ref="G117:L117" si="48">SUM(G118:G121)</f><v>0</v></c><c r="H117" s="68"><f t="shared" si="48"/><v>9736.9560000000019</v></c><c r="I117" s="68"><f t="shared" si="48"/><v>15302.543999999998</v></c><c r="J117" s="68"><f t="shared" si="48"/><v>0</v></c><c r="K117" s="68"><f t="shared" si="48"/><v>0</v></c><c r="L117" s="68"><f t="shared" si="48"/><v>0</v></c><c r="M117" s="68"><f t="shared" si="32"/><v>25039.5</v></c><c r="N117" s="68"><f t="shared" ref="N117:S117" si="49">SUM(N118:N121)</f><v>0</v></c><c r="O117" s="68"><f t="shared" si="49"/><v>0</v></c><c r="P117" s="68"><f t="shared" si="49"/><v>0</v></c><c r="Q117" s="68"><f t="shared" si="49"/><v>0</v></c><c r="R117" s="68"><f t="shared" si="49"/><v>0</v></c><c r="S117" s="68"><f t="shared" si="49"/><v>0</v></c><c r="T117" s="68"><f t="shared" si="34"/><v>0</v></c><c r="U117" s="68"><f t="shared" si="35"/><v>25070.0898942903</v></c></row><row r="118" spans="1:31" s="21" customFormat="1" ht="30"><c r="A118" s="22"/><c r="B118" s="198" t="str"><f>Translation!A86</f><v>Passenger road transport and other passenger road transport services (public transports, taxi, tourism, school buses, etc.)</v></c><c r="C118" s="200"><f>IF(C$48&gt;0, ($S$128+$V$137)/C$48,0)*C44</f><v>30.589894290300123</v></c><c r="D118" s="200"><f>IF(D$48&gt;0, ($S$129)/D$48,0)*D44</f><v>0</v></c><c r="E118" s="200"><f>IF(E$48&gt;0, ($S$130)/E$48,0)*E44</f><v>0</v></c><c r="F118" s="68"><f t="shared" si="30"/><v>30.589894290300123</v></c><c r="G118" s="200"><f>'CO2 factors'!C$7*G44</f><v>0</v></c><c r="H118" s="200"><f>'CO2 factors'!D$7*H44</f><v>194.73912000000001</v></c><c r="I118" s="200"><f>'CO2 factors'!E$7*I44</f><v>306.05088000000001</v></c><c r="J118" s="200"><f>'CO2 factors'!F$7*J44</f><v>0</v></c><c r="K118" s="200"><f>'CO2 factors'!G$7*K44</f><v>0</v></c><c r="L118" s="200"><f>'CO2 factors'!H$7*L44</f><v>0</v></c><c r="M118" s="68"><f t="shared" si="32"/><v>500.79</v></c><c r="N118" s="200"><f>'CO2 factors'!J$7*N44</f><v>0</v></c><c r="O118" s="200"><f>'CO2 factors'!K$7*O44</f><v>0</v></c><c r="P118" s="200"><f>'CO2 factors'!L$7*P44</f><v>0</v></c><c r="Q118" s="200"><f>'CO2 factors'!M$7*Q44</f><v>0</v></c><c r="R118" s="200"><f>'CO2 factors'!N$7*R44</f><v>0</v></c><c r="S118" s="200"><f>'CO2 factors'!O$7*S44</f><v>0</v></c><c r="T118" s="68"><f t="shared" si="34"/><v>0</v></c><c r="U118" s="68"><f t="shared" si="35"/><v>531.37989429030017</v></c></row><row r="119" spans="1:31" s="21" customFormat="1" ht="15.75"><c r="A119" s="22"/><c r="B119" s="198" t="str"><f>Translation!A87</f><v>Freight transport by road and removal services</v></c><c r="C119" s="200"><f>IF(C$48&gt;0, ($S$128+$V$137)/C$48,0)*C45</f><v>0</v></c><c r="D119" s="200"><f>IF(D$48&gt;0, ($S$129)/D$48,0)*D45</f><v>0</v></c><c r="E119" s="200"><f>IF(E$48&gt;0, ($S$130)/E$48,0)*E45</f><v>0</v></c><c r="F119" s="68"><f t="shared" si="30"/><v>0</v></c><c r="G119" s="200"><f>'CO2 factors'!C$7*G45</f><v>0</v></c><c r="H119" s="200"><f>'CO2 factors'!D$7*H45</f><v>3115.8259200000002</v></c><c r="I119" s="200"><f>'CO2 factors'!E$7*I45</f><v>4896.8140800000001</v></c><c r="J119" s="200"><f>'CO2 factors'!F$7*J45</f><v>0</v></c><c r="K119" s="200"><f>'CO2 factors'!G$7*K45</f><v>0</v></c><c r="L119" s="200"><f>'CO2 factors'!H$7*L45</f><v>0</v></c><c r="M119" s="68"><f t="shared" si="32"/><v>8012.64</v></c><c r="N119" s="200"><f>'CO2 factors'!J$7*N45</f><v>0</v></c><c r="O119" s="200"><f>'CO2 factors'!K$7*O45</f><v>0</v></c><c r="P119" s="200"><f>'CO2 factors'!L$7*P45</f><v>0</v></c><c r="Q119" s="200"><f>'CO2 factors'!M$7*Q45</f><v>0</v></c><c r="R119" s="200"><f>'CO2 factors'!N$7*R45</f><v>0</v></c><c r="S119" s="200"><f>'CO2 factors'!O$7*S45</f><v>0</v></c><c r="T119" s="68"><f t="shared" si="34"/><v>0</v></c><c r="U119" s="68"><f t="shared" si="35"/><v>8012.64</v></c></row><row r="120" spans="1:31" s="21" customFormat="1" ht="15.75"><c r="A120" s="22"/><c r="B120" s="198" t="str"><f>Translation!A88</f><v>Other fleet for public and private services</v></c><c r="C120" s="200"><f>IF(C$48&gt;0, ($S$128+$V$137)/C$48,0)*C46</f><v>0</v></c><c r="D120" s="200"><f>IF(D$48&gt;0, ($S$129)/D$48,0)*D46</f><v>0</v></c><c r="E120" s="200"><f>IF(E$48&gt;0, ($S$130)/E$48,0)*E46</f><v>0</v></c><c r="F120" s="68"><f t="shared" si="30"/><v>0</v></c><c r="G120" s="200"><f>'CO2 factors'!C$7*G46</f><v>0</v></c><c r="H120" s="200"><f>'CO2 factors'!D$7*H46</f><v>0</v></c><c r="I120" s="200"><f>'CO2 factors'!E$7*I46</f><v>0</v></c><c r="J120" s="200"><f>'CO2 factors'!F$7*J46</f><v>0</v></c><c r="K120" s="200"><f>'CO2 factors'!G$7*K46</f><v>0</v></c><c r="L120" s="200"><f>'CO2 factors'!H$7*L46</f><v>0</v></c><c r="M120" s="68"><f t="shared" si="32"/><v>0</v></c><c r="N120" s="200"><f>'CO2 factors'!J$7*N46</f><v>0</v></c><c r="O120" s="200"><f>'CO2 factors'!K$7*O46</f><v>0</v></c><c r="P120" s="200"><f>'CO2 factors'!L$7*P46</f><v>0</v></c><c r="Q120" s="200"><f>'CO2 factors'!M$7*Q46</f><v>0</v></c><c r="R120" s="200"><f>'CO2 factors'!N$7*R46</f><v>0</v></c><c r="S120" s="200"><f>'CO2 factors'!O$7*S46</f><v>0</v></c><c r="T120" s="68"><f t="shared" si="34"/><v>0</v></c><c r="U120" s="68"><f t="shared" si="35"/><v>0</v></c></row><row r="121" spans="1:31" s="21" customFormat="1" ht="15.75"><c r="A121" s="22"/><c r="B121" s="197" t="str"><f>Translation!A89</f><v>Private transports</v></c><c r="C121" s="200"><f>IF(C$48&gt;0, ($S$128+$V$137)/C$48,0)*C47</f><v>0</v></c><c r="D121" s="200"><f>IF(D$48&gt;0, ($S$129)/D$48,0)*D47</f><v>0</v></c><c r="E121" s="200"><f>IF(E$48&gt;0, ($S$130)/E$48,0)*E47</f><v>0</v></c><c r="F121" s="68"><f t="shared" si="30"/><v>0</v></c><c r="G121" s="200"><f>'CO2 factors'!C$7*G47</f><v>0</v></c><c r="H121" s="200"><f>'CO2 factors'!D$7*H47</f><v>6426.3909600000006</v></c><c r="I121" s="200"><f>'CO2 factors'!E$7*I47</f><v>10099.679039999999</v></c><c r="J121" s="200"><f>'CO2 factors'!F$7*J47</f><v>0</v></c><c r="K121" s="200"><f>'CO2 factors'!G$7*K47</f><v>0</v></c><c r="L121" s="200"><f>'CO2 factors'!H$7*L47</f><v>0</v></c><c r="M121" s="68"><f t="shared" si="32"/><v>16526.07</v></c><c r="N121" s="200"><f>'CO2 factors'!J$7*N47</f><v>0</v></c><c r="O121" s="200"><f>'CO2 factors'!K$7*O47</f><v>0</v></c><c r="P121" s="200"><f>'CO2 factors'!L$7*P47</f><v>0</v></c><c r="Q121" s="200"><f>'CO2 factors'!M$7*Q47</f><v>0</v></c><c r="R121" s="200"><f>'CO2 factors'!N$7*R47</f><v>0</v></c><c r="S121" s="200"><f>'CO2 factors'!O$7*S47</f><v>0</v></c><c r="T121" s="68"><f t="shared" si="34"/><v>0</v></c><c r="U121" s="68"><f t="shared" si="35"/><v>16526.07</v></c></row><row r="122" spans="1:31" s="21" customFormat="1" ht="15.75"><c r="A122" s="22"/><c r="B122" s="77" t="str"><f>Translation!A117</f><v>TOTAL FOR INTERNAL MARKET</v></c><c r="C122" s="69"><f>C91+C101+C104+C108+C117</f><v>73675.236000000019</v></c><c r="D122" s="69"><f>D91+D101+D104+D108+D117</f><v>0</v></c><c r="E122" s="69"><f>E91+E101+E104+E108+E117</f><v>0</v></c><c r="F122" s="68"><f t="shared" si="30"/><v>73675.236000000019</v></c><c r="G122" s="69"><f t="shared" ref="G122:L122" si="50">G91+G101+G104+G108+G117</f><v>3521.0289776111499</v></c><c r="H122" s="69"><f t="shared" si="50"/><v>9736.9560000000019</v></c><c r="I122" s="69"><f t="shared" si="50"/><v>15302.543999999998</v></c><c r="J122" s="69"><f t="shared" si="50"/><v>1919.0365498684578</v></c><c r="K122" s="69"><f t="shared" si="50"/><v>0</v></c><c r="L122" s="69"><f t="shared" si="50"/><v>0</v></c><c r="M122" s="68"><f t="shared" si="32"/><v>30479.565527479608</v></c><c r="N122" s="69"><f t="shared" ref="N122:S122" si="51">N91+N101+N104+N108+N117</f><v>0</v></c><c r="O122" s="69"><f t="shared" si="51"/><v>0</v></c><c r="P122" s="69"><f t="shared" si="51"/><v>0</v></c><c r="Q122" s="69"><f t="shared" si="51"/><v>0</v></c><c r="R122" s="69"><f t="shared" si="51"/><v>0</v></c><c r="S122" s="69"><f t="shared" si="51"/><v>0</v></c><c r="T122" s="68"><f t="shared" si="34"/><v>0</v></c><c r="U122" s="68"><f t="shared" si="35"/><v>104154.80152747963</v></c></row><row r="123" spans="1:31" s="55" customFormat="1" ht="15"><c r="B123" s="67"/><c r="C123" s="66"/><c r="D123" s="66"/><c r="E123" s="66"/><c r="F123" s="66"/><c r="G123" s="66"/><c r="H123" s="66"/><c r="I123" s="66"/><c r="J123" s="66"/><c r="K123" s="66"/><c r="L123" s="66"/><c r="M123" s="66"/><c r="N123" s="66"/><c r="O123" s="66"/><c r="P123" s="66"/><c r="Q123" s="66"/><c r="R123" s="66"/><c r="S123" s="66"/><c r="T123" s="66"/><c r="U123" s="66"/><c r="V123" s="66"/><c r="W123" s="66"/></row><row r="124" spans="1:31" s="91" customFormat="1" ht="31.5"><c r="B124" s="101" t="str"><f>Translation!A147</f><v>CO2 EMISSIONS FROM PRODUCTION</v></c><c r="C124" s="102"/><c r="D124" s="102"/><c r="E124" s="102"/><c r="F124" s="102"/><c r="G124" s="102"/><c r="H124" s="102"/><c r="I124" s="102"/><c r="J124" s="102"/><c r="K124" s="102"/><c r="L124" s="102"/><c r="M124" s="102"/><c r="N124" s="102"/><c r="O124" s="102"/><c r="P124" s="102"/><c r="Q124" s="102"/><c r="R124" s="102"/><c r="S124" s="103" t="str"><f>Translation!$A$17</f><v>[t CO2]</v></c><c r="T124" s="104"/><c r="U124" s="105"/><c r="V124" s="105"/><c r="W124" s="103" t="str"><f>Translation!$A$19</f><v>[t CO2/MWh]</v></c><c r="X124" s="97"/><c r="Y124" s="97"/><c r="Z124" s="97"/><c r="AA124" s="97"/><c r="AB124" s="97"/><c r="AC124" s="97"/><c r="AD124" s="97"/><c r="AE124" s="97"/></row><row r="125" spans="1:31" s="55" customFormat="1" ht="30" customHeight="1"><c r="B125" s="276" t="str"><f>Translation!A120</f><v>PRODUCTION SECTOR</v></c><c r="C125" s="271" t="str"><f>Translation!A142</f><v>PRIMARY ENERGY SOURCE</v></c><c r="D125" s="272"/><c r="E125" s="272"/><c r="F125" s="272"/><c r="G125" s="272"/><c r="H125" s="272"/><c r="I125" s="272"/><c r="J125" s="272"/><c r="K125" s="272"/><c r="L125" s="272"/><c r="M125" s="272"/><c r="N125" s="272"/><c r="O125" s="272"/><c r="P125" s="272"/><c r="Q125" s="272"/><c r="R125" s="272"/><c r="S125" s="273"/><c r="T125" s="64"/><c r="U125" s="306" t="str"><f>Translation!A122</f><v>Energy product</v></c><c r="V125" s="307"/><c r="W125" s="274" t="str"><f>Translation!A149</f><v>CO2 EMISSION FACTORS</v></c><c r="X125" s="61"/><c r="Y125" s="61"/><c r="Z125" s="61"/><c r="AA125" s="61"/><c r="AB125" s="61"/><c r="AC125" s="61"/><c r="AD125" s="61"/><c r="AE125" s="61"/></row><row r="126" spans="1:31" s="55" customFormat="1" ht="15" customHeight="1"><c r="B126" s="277"/><c r="C126" s="271" t="str"><f>Translation!A98</f><v>Fossil fuels</v></c><c r="D126" s="272"/><c r="E126" s="272"/><c r="F126" s="272"/><c r="G126" s="272"/><c r="H126" s="272"/><c r="I126" s="273"/><c r="J126" s="271" t="str"><f>Translation!A107</f><v>Renewable energy sources</v></c><c r="K126" s="272"/><c r="L126" s="272"/><c r="M126" s="272"/><c r="N126" s="272"/><c r="O126" s="272"/><c r="P126" s="272"/><c r="Q126" s="272"/><c r="R126" s="273"/><c r="S126" s="313" t="str"><f>Translation!A118</f><v>TOTAL</v></c><c r="T126" s="64"/><c r="U126" s="308"/><c r="V126" s="309"/><c r="W126" s="312"/><c r="X126" s="61"/><c r="Y126" s="61"/><c r="Z126" s="61"/><c r="AA126" s="61"/><c r="AB126" s="61"/><c r="AC126" s="61"/><c r="AD126" s="61"/><c r="AE126" s="61"/></row><row r="127" spans="1:31" s="55" customFormat="1" ht="69.75" customHeight="1"><c r="B127" s="65" t="str"><f>Translation!A122</f><v>Energy product</v></c><c r="C127" s="112" t="str"><f>Translation!A99</f><v>Fueloil</v></c><c r="D127" s="112" t="str"><f>Translation!A100</f><v>Diesel</v></c><c r="E127" s="112" t="str"><f>Translation!A101</f><v>Gasoline</v></c><c r="F127" s="112" t="str"><f>Translation!A102</f><v>LPG</v></c><c r="G127" s="112" t="str"><f>Translation!A103</f><v>Natural gas</v></c><c r="H127" s="112" t="str"><f>Translation!A104</f><v>Coal</v></c><c r="I127" s="112" t="str"><f>Translation!A116</f><v>Subtotal</v></c><c r="J127" s="112" t="str"><f>Translation!A108</f><v>Hydro</v></c><c r="K127" s="112" t="str"><f>Translation!A109</f><v>Wind</v></c><c r="L127" s="112" t="str"><f>Translation!A110</f><v>Solar</v></c><c r="M127" s="112" t="str"><f>Translation!A111</f><v>Geothermal</v></c><c r="N127" s="112" t="str"><f>Translation!A112</f><v>Ocean</v></c><c r="O127" s="112" t="str"><f>Translation!A113</f><v>Biomass</v></c><c r="P127" s="112" t="str"><f>Translation!A114</f><v>Urban waste</v></c><c r="Q127" s="112" t="str"><f>Translation!A115</f><v>Energy recovery</v></c><c r="R127" s="112" t="str"><f>Translation!A116</f><v>Subtotal</v></c><c r="S127" s="313"/><c r="T127" s="64"/><c r="U127" s="310"/><c r="V127" s="311"/><c r="W127" s="275"/><c r="X127" s="61"/><c r="Y127" s="61"/><c r="Z127" s="61"/><c r="AA127" s="61"/><c r="AB127" s="61"/><c r="AC127" s="61"/><c r="AD127" s="61"/><c r="AE127" s="61"/></row><row r="128" spans="1:31" s="55" customFormat="1" ht="15.75"><c r="B128" s="199" t="str"><f>Translation!A123</f><v>Electricity</v></c><c r="C128" s="204"><f>'CO2 factors'!C$7*C67</f><v>72414.729000000007</v></c><c r="D128" s="204"><f>'CO2 factors'!D$7*D67</f><v>1260.5070000000001</v></c><c r="E128" s="204"><f>'CO2 factors'!E$7*E67</f><v>0</v></c><c r="F128" s="204"><f>'CO2 factors'!F$7*F67</f><v>0</v></c><c r="G128" s="204"><f>'CO2 factors'!G$7*G67</f><v>0</v></c><c r="H128" s="204"><f>'CO2 factors'!H$7*H67</f><v>0</v></c><c r="I128" s="63"><f>SUM(C128:H128)</f><v>73675.236000000004</v></c><c r="J128" s="204"><f>'CO2 factors'!J$7*J67</f><v>0</v></c><c r="K128" s="204"><f>'CO2 factors'!K$7*K67</f><v>0</v></c><c r="L128" s="204"><f>'CO2 factors'!L$7*L67</f><v>0</v></c><c r="M128" s="204"><f>'CO2 factors'!M$7*M67</f><v>0</v></c><c r="N128" s="204"><f>'CO2 factors'!N$7*N67</f><v>0</v></c><c r="O128" s="204"><f>'CO2 factors'!O$7*O67</f><v>0</v></c><c r="P128" s="204"><f>'CO2 factors'!P$7*P67</f><v>0</v></c><c r="Q128" s="204"><f>'CO2 factors'!Q$7*Q67</f><v>0</v></c><c r="R128" s="63"><f>SUM(J128:Q128)</f><v>0</v></c><c r="S128" s="63"><f>I128+R128</f><v>73675.236000000004</v></c><c r="T128" s="62"/><c r="U128" s="315" t="str"><f>Translation!A123</f><v>Electricity</v></c><c r="V128" s="316"/><c r="W128" s="205"><f>IF(S58&gt;0,S128/S58,0)</f><v>0.87400110623807403</v></c><c r="X128" s="61"/><c r="Y128" s="61"/><c r="Z128" s="61"/><c r="AA128" s="61"/><c r="AB128" s="61"/><c r="AC128" s="61"/><c r="AD128" s="61"/><c r="AE128" s="61"/></row><row r="129" spans="1:31" s="55" customFormat="1" ht="15.75"><c r="B129" s="199" t="str"><f>Translation!A124</f><v>Heat</v></c><c r="C129" s="204"><f>'CO2 factors'!C$7*C68</f><v>0</v></c><c r="D129" s="204"><f>'CO2 factors'!D$7*D68</f><v>0</v></c><c r="E129" s="204"><f>'CO2 factors'!E$7*E68</f><v>0</v></c><c r="F129" s="204"><f>'CO2 factors'!F$7*F68</f><v>0</v></c><c r="G129" s="204"><f>'CO2 factors'!G$7*G68</f><v>0</v></c><c r="H129" s="204"><f>'CO2 factors'!H$7*H68</f><v>0</v></c><c r="I129" s="63"><f>SUM(C129:H129)</f><v>0</v></c><c r="J129" s="204"><f>'CO2 factors'!J$7*J68</f><v>0</v></c><c r="K129" s="204"><f>'CO2 factors'!K$7*K68</f><v>0</v></c><c r="L129" s="204"><f>'CO2 factors'!L$7*L68</f><v>0</v></c><c r="M129" s="204"><f>'CO2 factors'!M$7*M68</f><v>0</v></c><c r="N129" s="204"><f>'CO2 factors'!N$7*N68</f><v>0</v></c><c r="O129" s="204"><f>'CO2 factors'!O$7*O68</f><v>0</v></c><c r="P129" s="204"><f>'CO2 factors'!P$7*P68</f><v>0</v></c><c r="Q129" s="204"><f>'CO2 factors'!Q$7*Q68</f><v>0</v></c><c r="R129" s="63"><f>SUM(J129:Q129)</f><v>0</v></c><c r="S129" s="63"><f>I129+R129</f><v>0</v></c><c r="T129" s="62"/><c r="U129" s="314" t="str"><f>Translation!A124</f><v>Heat</v></c><c r="V129" s="314"/><c r="W129" s="205"><f>IF(S59&gt;0,S129/S59,0)</f><v>0</v></c><c r="X129" s="61"/><c r="Y129" s="61"/><c r="Z129" s="61"/><c r="AA129" s="61"/><c r="AB129" s="61"/><c r="AC129" s="61"/><c r="AD129" s="61"/><c r="AE129" s="61"/></row><row r="130" spans="1:31" s="55" customFormat="1" ht="15.75"><c r="B130" s="199" t="str"><f>Translation!A125</f><v>Cold</v></c><c r="C130" s="204"><f>'CO2 factors'!C$7*C69</f><v>0</v></c><c r="D130" s="204"><f>'CO2 factors'!D$7*D69</f><v>0</v></c><c r="E130" s="204"><f>'CO2 factors'!E$7*E69</f><v>0</v></c><c r="F130" s="204"><f>'CO2 factors'!F$7*F69</f><v>0</v></c><c r="G130" s="204"><f>'CO2 factors'!G$7*G69</f><v>0</v></c><c r="H130" s="204"><f>'CO2 factors'!H$7*H69</f><v>0</v></c><c r="I130" s="63"><f>SUM(C130:H130)</f><v>0</v></c><c r="J130" s="204"><f>'CO2 factors'!J$7*J69</f><v>0</v></c><c r="K130" s="204"><f>'CO2 factors'!K$7*K69</f><v>0</v></c><c r="L130" s="204"><f>'CO2 factors'!L$7*L69</f><v>0</v></c><c r="M130" s="204"><f>'CO2 factors'!M$7*M69</f><v>0</v></c><c r="N130" s="204"><f>'CO2 factors'!N$7*N69</f><v>0</v></c><c r="O130" s="204"><f>'CO2 factors'!O$7*O69</f><v>0</v></c><c r="P130" s="204"><f>'CO2 factors'!P$7*P69</f><v>0</v></c><c r="Q130" s="204"><f>'CO2 factors'!Q$7*Q69</f><v>0</v></c><c r="R130" s="63"><f>SUM(J130:Q130)</f><v>0</v></c><c r="S130" s="63"><f>I130+R130</f><v>0</v></c><c r="T130" s="62"/><c r="U130" s="314" t="str"><f>Translation!A125</f><v>Cold</v></c><c r="V130" s="314"/><c r="W130" s="205"><f>IF(S60&gt;0,S130/S60,0)</f><v>0</v></c><c r="X130" s="61"/><c r="Y130" s="61"/><c r="Z130" s="61"/><c r="AA130" s="61"/><c r="AB130" s="61"/><c r="AC130" s="61"/><c r="AD130" s="61"/><c r="AE130" s="61"/></row><row r="131" spans="1:31" s="55" customFormat="1" ht="15.75"><c r="B131" s="74" t="str"><f>Translation!A118</f><v>TOTAL</v></c><c r="C131" s="57"><f t="shared" ref="C131:S131" si="52">SUM(C128:C130)</f><v>72414.729000000007</v></c><c r="D131" s="57"><f t="shared" si="52"/><v>1260.5070000000001</v></c><c r="E131" s="57"><f t="shared" si="52"/><v>0</v></c><c r="F131" s="57"><f t="shared" si="52"/><v>0</v></c><c r="G131" s="57"><f t="shared" si="52"/><v>0</v></c><c r="H131" s="57"><f t="shared" si="52"/><v>0</v></c><c r="I131" s="57"><f t="shared" si="52"/><v>73675.236000000004</v></c><c r="J131" s="57"><f t="shared" si="52"/><v>0</v></c><c r="K131" s="57"><f t="shared" si="52"/><v>0</v></c><c r="L131" s="57"><f t="shared" si="52"/><v>0</v></c><c r="M131" s="57"><f t="shared" si="52"/><v>0</v></c><c r="N131" s="57"><f t="shared" si="52"/><v>0</v></c><c r="O131" s="57"><f t="shared" si="52"/><v>0</v></c><c r="P131" s="57"><f t="shared" si="52"/><v>0</v></c><c r="Q131" s="57"><f t="shared" si="52"/><v>0</v></c><c r="R131" s="57"><f t="shared" si="52"/><v>0</v></c><c r="S131" s="57"><f t="shared" si="52"/><v>73675.236000000004</v></c><c r="T131" s="60"/><c r="U131" s="60"/><c r="V131" s="61"/><c r="W131" s="61"/><c r="X131" s="61"/><c r="Y131" s="61"/><c r="Z131" s="61"/><c r="AA131" s="61"/><c r="AB131" s="61"/><c r="AC131" s="60"/><c r="AD131" s="61"/></row><row r="132" spans="1:31" s="59" customFormat="1" ht="15"><c r="B132" s="78"/></row><row r="133" spans="1:31" s="91" customFormat="1" ht="31.5"><c r="B133" s="92" t="str"><f>Translation!A146</f><v>CO2 EMISSIONS</v></c><c r="C133" s="94"/><c r="D133" s="94"/><c r="E133" s="94"/><c r="F133" s="94"/><c r="G133" s="94"/><c r="H133" s="94"/><c r="I133" s="95"/><c r="M133" s="95"/><c r="Y133" s="93" t="str"><f>Translation!$A$17</f><v>[t CO2]</v></c><c r="AB133" s="93" t="str"><f>Translation!$A$17</f><v>[t CO2]</v></c></row><row r="134" spans="1:31" s="55" customFormat="1" ht="30" customHeight="1"><c r="B134" s="281" t="str"><f>Translation!A122</f><v>Energy product</v></c><c r="C134" s="289" t="str"><f>Translation!A142</f><v>PRIMARY ENERGY SOURCE</v></c><c r="D134" s="290"/><c r="E134" s="290"/><c r="F134" s="290"/><c r="G134" s="290"/><c r="H134" s="290"/><c r="I134" s="290"/><c r="J134" s="290"/><c r="K134" s="290"/><c r="L134" s="290"/><c r="M134" s="290"/><c r="N134" s="290"/><c r="O134" s="290"/><c r="P134" s="290"/><c r="Q134" s="290"/><c r="R134" s="290"/><c r="S134" s="290"/><c r="T134" s="290"/><c r="U134" s="290"/><c r="V134" s="290"/><c r="W134" s="290"/><c r="X134" s="290"/><c r="Y134" s="291"/><c r="AA134" s="274" t="str"><f>Translation!A150</f><v>CO2 emissions from ETS installations included in the calculations for final use of energy</v></c><c r="AB134" s="274" t="str"><f>Translation!A151</f><v>CO2 emissions from ETS installations included in the calculations for secondary energy production</v></c></row><row r="135" spans="1:31" s="55" customFormat="1" ht="15" customHeight="1"><c r="B135" s="282"/><c r="C135" s="289" t="str"><f>Translation!A98</f><v>Fossil fuels</v></c><c r="D135" s="290"/><c r="E135" s="290"/><c r="F135" s="290"/><c r="G135" s="290"/><c r="H135" s="290"/><c r="I135" s="291"/><c r="J135" s="289" t="str"><f>Translation!A107</f><v>Renewable energy sources</v></c><c r="K135" s="290"/><c r="L135" s="290"/><c r="M135" s="290"/><c r="N135" s="290"/><c r="O135" s="290"/><c r="P135" s="290"/><c r="Q135" s="290"/><c r="R135" s="291"/><c r="S135" s="278" t="str"><f>Translation!A123</f><v>Electricity</v></c><c r="T135" s="279"/><c r="U135" s="279"/><c r="V135" s="280"/><c r="W135" s="115" t="str"><f>Translation!A124</f><v>Heat</v></c><c r="X135" s="115" t="str"><f>Translation!A125</f><v>Cold</v></c><c r="Y135" s="251" t="str"><f>Translation!A118</f><v>TOTAL</v></c><c r="AA135" s="312"/><c r="AB135" s="312"/></row><row r="136" spans="1:31" s="55" customFormat="1" ht="90.75" customHeight="1"><c r="B136" s="283"/><c r="C136" s="113" t="str"><f>Translation!A99</f><v>Fueloil</v></c><c r="D136" s="113" t="str"><f>Translation!A100</f><v>Diesel</v></c><c r="E136" s="113" t="str"><f>Translation!A101</f><v>Gasoline</v></c><c r="F136" s="113" t="str"><f>Translation!A102</f><v>LPG</v></c><c r="G136" s="113" t="str"><f>Translation!A103</f><v>Natural gas</v></c><c r="H136" s="113" t="str"><f>Translation!A104</f><v>Coal</v></c><c r="I136" s="113" t="str"><f>Translation!A116</f><v>Subtotal</v></c><c r="J136" s="113" t="str"><f>Translation!A108</f><v>Hydro</v></c><c r="K136" s="113" t="str"><f>Translation!A109</f><v>Wind</v></c><c r="L136" s="113" t="str"><f>Translation!A110</f><v>Solar</v></c><c r="M136" s="113" t="str"><f>Translation!A111</f><v>Geothermal</v></c><c r="N136" s="113" t="str"><f>Translation!A112</f><v>Ocean</v></c><c r="O136" s="113" t="str"><f>Translation!A113</f><v>Biomass</v></c><c r="P136" s="113" t="str"><f>Translation!A114</f><v>Urban waste</v></c><c r="Q136" s="113" t="str"><f>Translation!A115</f><v>Energy recovery</v></c><c r="R136" s="113" t="str"><f>Translation!A116</f><v>Subtotal</v></c><c r="S136" s="58" t="str"><f>Translation!A144</f><v>Imported electricity (cable)</v></c><c r="T136" s="58" t="str"><f>Translation!A145</f><v>Exported electricity (cable)</v></c><c r="U136" s="58" t="str"><f>Translation!A136</f><v>Reexportation and external consumption</v></c><c r="V136" s="111" t="str"><f>Translation!A116</f><v>Subtotal</v></c><c r="W136" s="111" t="str"><f>Translation!A136</f><v>Reexportation and external consumption</v></c><c r="X136" s="111" t="str"><f>Translation!A136</f><v>Reexportation and external consumption</v></c><c r="Y136" s="251"/><c r="AA136" s="275"/><c r="AB136" s="275"/></row><row r="137" spans="1:31" s="55" customFormat="1" ht="15.75"><c r="B137" s="114" t="str"><f>Translation!A118</f><v>TOTAL</v></c><c r="C137" s="201"><f>'CO2 factors'!C$7*C76</f><v>75935.757977611167</v></c><c r="D137" s="201"><f>'CO2 factors'!D$7*D76</f><v>10997.463</v></c><c r="E137" s="201"><f>'CO2 factors'!E$7*E76</f><v>15302.544</v></c><c r="F137" s="201"><f>'CO2 factors'!F$7*F76</f><v>1919.0365498684578</v></c><c r="G137" s="201"><f>'CO2 factors'!G$7*G76</f><v>0</v></c><c r="H137" s="201"><f>'CO2 factors'!H$7*H76</f><v>0</v></c><c r="I137" s="57"><f>SUM(C137:H137)</f><v>104154.80152747962</v></c><c r="J137" s="201"><f>'CO2 factors'!J$7*J76</f><v>0</v></c><c r="K137" s="201"><f>'CO2 factors'!K$7*K76</f><v>0</v></c><c r="L137" s="201"><f>'CO2 factors'!L$7*L76</f><v>0</v></c><c r="M137" s="201"><f>'CO2 factors'!M$7*M76</f><v>0</v></c><c r="N137" s="201"><f>'CO2 factors'!N$7*N76</f><v>0</v></c><c r="O137" s="201"><f>'CO2 factors'!O$7*O76</f><v>0</v></c><c r="P137" s="201"><f>'CO2 factors'!P$7*P76</f><v>0</v></c><c r="Q137" s="201"><f>'CO2 factors'!Q$7*Q76</f><v>0</v></c><c r="R137" s="57"><f>SUM(J137:Q137)</f><v>0</v></c><c r="S137" s="201"><f>'CO2 factors'!S$7*S76</f><v>0</v></c><c r="T137" s="201"><f>'CO2 factors'!T$7*T76</f><v>0</v></c><c r="U137" s="201"><f>$W$128*U76</f><v>0</v></c><c r="V137" s="57"><f>S137-T137-U137</f><v>0</v></c><c r="W137" s="201"><f>$W$129*W76</f><v>0</v></c><c r="X137" s="201"><f>$W$130*X76</f><v>0</v></c><c r="Y137" s="57"><f>I137+R137+V137-W137-X137</f><v>104154.80152747962</v></c><c r="AA137" s="164"/><c r="AB137" s="164"/></row><row r="138" spans="1:31" s="55" customFormat="1" ht="15"><c r="B138" s="56"/></row><row r="139" spans="1:31" ht="15.75" customHeight="1"><c r="A139" s="154"/><c r="B139" s="155"/></row><row r="140" spans="1:31" ht="18.75" customHeight="1"><c r="A140" s="153"/><c r="B140" s="253" t="str"><f>Translation!A153</f><v xml:space="preserve">Go to the next sheet dedicated to your Emission Inventory in 2020 </v></c><c r="C140" s="254"/><c r="D140" s="254"/><c r="E140" s="254"/><c r="F140" s="254"/><c r="G140" s="254"/><c r="H140" s="254"/><c r="I140" s="254"/><c r="J140" s="254"/><c r="K140" s="254"/><c r="L140" s="254"/><c r="M140" s="254"/><c r="N140" s="254"/><c r="O140" s="254"/><c r="P140" s="254"/><c r="Q140" s="254"/><c r="R140" s="254"/><c r="S140" s="156"/><c r="T140" s="156"/></row><row r="141" spans="1:31" ht="18.75" customHeight="1"><c r="A141" s="153"/><c r="B141" s="157"/><c r="C141" s="157"/><c r="D141" s="157"/><c r="E141" s="157"/><c r="F141" s="157"/><c r="G141" s="157"/><c r="H141" s="157"/><c r="I141" s="157"/><c r="J141" s="157"/><c r="K141" s="157"/><c r="L141" s="157"/><c r="M141" s="157"/><c r="N141" s="157"/><c r="O141" s="157"/><c r="P141" s="157"/><c r="Q141" s="157"/><c r="R141" s="157"/><c r="S141" s="156"/><c r="T141" s="156"/></row><row r="142" spans="1:31" ht="12.75" customHeight="1"><c r="B142" s="255"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2" s="255"/><c r="D142" s="255"/><c r="E142" s="255"/><c r="F142" s="255"/><c r="G142" s="255"/><c r="H142" s="255"/><c r="I142" s="255"/><c r="J142" s="255"/><c r="K142" s="255"/><c r="L142" s="255"/><c r="M142" s="255"/><c r="N142" s="255"/><c r="O142" s="255"/><c r="P142" s="255"/><c r="Q142" s="255"/><c r="R142" s="255"/><c r="S142" s="255"/><c r="T142" s="255"/><c r="U142" s="255"/></row><row r="143" spans="1:31" ht="12.75" customHeight="1"><c r="B143" s="255"/><c r="C143" s="255"/><c r="D143" s="255"/><c r="E143" s="255"/><c r="F143" s="255"/><c r="G143" s="255"/><c r="H143" s="255"/><c r="I143" s="255"/><c r="J143" s="255"/><c r="K143" s="255"/><c r="L143" s="255"/><c r="M143" s="255"/><c r="N143" s="255"/><c r="O143" s="255"/><c r="P143" s="255"/><c r="Q143" s="255"/><c r="R143" s="255"/><c r="S143" s="255"/><c r="T143" s="255"/><c r="U143" s="255"/></row><row r="144" spans="1:31" ht="12.75" customHeight="1"><c r="B144" s="255"/><c r="C144" s="255"/><c r="D144" s="255"/><c r="E144" s="255"/><c r="F144" s="255"/><c r="G144" s="255"/><c r="H144" s="255"/><c r="I144" s="255"/><c r="J144" s="255"/><c r="K144" s="255"/><c r="L144" s="255"/><c r="M144" s="255"/><c r="N144" s="255"/><c r="O144" s="255"/><c r="P144" s="255"/><c r="Q144" s="255"/><c r="R144" s="255"/><c r="S144" s="255"/><c r="T144" s="255"/><c r="U144" s="255"/></row></sheetData><mergeCells count="70"><mergeCell ref="B55:B56"/><mergeCell ref="C135:I135"/><mergeCell ref="C126:I126"/><mergeCell ref="U125:V127"/><mergeCell ref="AB134:AB136"/><mergeCell ref="W125:W127"/><mergeCell ref="S126:S127"/><mergeCell ref="C134:Y134"/><mergeCell ref="U129:V129"/><mergeCell ref="U128:V128"/><mergeCell ref="Y135:Y136"/><mergeCell ref="U130:V130"/><mergeCell ref="J126:R126"/><mergeCell ref="C125:S125"/><mergeCell ref="J135:R135"/><mergeCell ref="AA134:AA136"/><mergeCell ref="S74:V74"/><mergeCell ref="Y74:Y75"/><mergeCell ref="C73:Y73"/><mergeCell ref="T64:T66"/><mergeCell ref="S80:S81"/><mergeCell ref="C65:I65"/><mergeCell ref="C74:I74"/><mergeCell ref="C80:I80"/><mergeCell ref="C64:S64"/><mergeCell ref="J65:R65"/><mergeCell ref="J74:R74"/><mergeCell ref="C79:S79"/><mergeCell ref="J80:R80"/><mergeCell ref="S65:S66"/><mergeCell ref="V56:V57"/><mergeCell ref="T55:V55"/><mergeCell ref="U56:U57"/><mergeCell ref="T56:T57"/><mergeCell ref="AD55:AD57"/><mergeCell ref="W55:AB55"/><mergeCell ref="AC55:AC57"/><mergeCell ref="AA56:AA57"/><mergeCell ref="Y56:Z56"/><mergeCell ref="AB56:AB57"/><mergeCell ref="W56:X56"/><mergeCell ref="C15:F15"/><mergeCell ref="G15:M15"/><mergeCell ref="N15:T15"/><mergeCell ref="U15:U16"/><mergeCell ref="S56:S57"/><mergeCell ref="C56:I56"/><mergeCell ref="C55:S55"/><mergeCell ref="J56:R56"/><mergeCell ref="C8:D8"/><mergeCell ref="S6:U6"/><mergeCell ref="C10:J10"/><mergeCell ref="A4:U4"/><mergeCell ref="C14:U14"/><mergeCell ref="A1:U1"/><mergeCell ref="B142:U144"/><mergeCell ref="C88:U88"/><mergeCell ref="C89:F89"/><mergeCell ref="G89:M89"/><mergeCell ref="N89:T89"/><mergeCell ref="U89:U90"/><mergeCell ref="B88:B89"/><mergeCell ref="S135:V135"/><mergeCell ref="B134:B136"/><mergeCell ref="B79:B80"/><mergeCell ref="B73:B75"/><mergeCell ref="B64:B65"/><mergeCell ref="B125:B126"/><mergeCell ref="B140:R140"/><mergeCell ref="B14:B15"/></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6.xml><?xml version="1.0" encoding="UTF-8" standalone="yes"?>
<worksheet xmlns="http://schemas.openxmlformats.org/spreadsheetml/2006/main" xmlns:r="http://schemas.openxmlformats.org/officeDocument/2006/relationships"><sheetPr><tabColor rgb="FF00B050"/><pageSetUpPr fitToPage="1"/></sheetPr><dimension ref="A1:AF144"/><sheetViews><sheetView showGridLines="0" showZeros="0" zoomScale="70" zoomScaleNormal="70" workbookViewID_"0"><selection activeCell="M167" sqref="M167"/></sheetView></sheetViews><sheetFormatPr defaultColWidth="11.42578125" defaultRowHeight="12.75"/><cols><col min="1" max="1" width="6.7109375" style="126" customWidth="1"/><col min="2" max="2" width="56.140625" style="126" customWidth="1"/><col min="3" max="3" width="13.5703125" style="126" customWidth="1"/><col min="4" max="4" width="12.7109375" style="126" customWidth="1"/><col min="5" max="5" width="11.5703125" style="126" customWidth="1"/><col min="6" max="6" width="11.140625" style="126" customWidth="1"/><col min="7" max="7" width="11.28515625" style="126" customWidth="1"/><col min="8" max="8" width="11.140625" style="126" customWidth="1"/><col min="9" max="9" width="12.42578125" style="126" customWidth="1"/><col min="10" max="10" width="10.7109375" style="126" customWidth="1"/><col min="11" max="11" width="12" style="126" customWidth="1"/><col min="12" max="12" width="10" style="126" customWidth="1"/><col min="13" max="13" width="15" style="126" customWidth="1"/><col min="14" max="14" width="11.28515625" style="126" customWidth="1"/><col min="15" max="15" width="11.42578125" style="126" customWidth="1"/><col min="16" max="16" width="11.42578125" style="126"/><col min="17" max="17" width="14.42578125" style="126" customWidth="1"/><col min="18" max="18" width="12.5703125" style="126" customWidth="1"/><col min="19" max="19" width="13.7109375" style="126" customWidth="1"/><col min="20" max="20" width="14.7109375" style="126" customWidth="1"/><col min="21" max="21" width="17.85546875" style="126" customWidth="1"/><col min="22" max="22" width="11.42578125" style="126"/><col min="23" max="23" width="17.28515625" style="126" customWidth="1"/><col min="24" max="24" width="19.42578125" style="126" customWidth="1"/><col min="25" max="25" width="14.140625" style="126" customWidth="1"/><col min="26" max="26" width="14" style="126" customWidth="1"/><col min="27" max="27" width="17.85546875" style="126" customWidth="1"/><col min="28" max="28" width="16" style="126" customWidth="1"/><col min="29" max="29" width="11.42578125" style="126"/><col min="30" max="30" width="16.5703125" style="126" customWidth="1"/><col min="31" max="256" width="11.42578125" style="126"/><col min="257" max="257" width="3.28515625" style="126" customWidth="1"/><col min="258" max="258" width="56.140625" style="126" customWidth="1"/><col min="259" max="259" width="13" style="126" customWidth="1"/><col min="260" max="260" width="12.7109375" style="126" customWidth="1"/><col min="261" max="261" width="11.5703125" style="126" customWidth="1"/><col min="262" max="262" width="11.140625" style="126" customWidth="1"/><col min="263" max="263" width="11.28515625" style="126" customWidth="1"/><col min="264" max="264" width="10.140625" style="126" customWidth="1"/><col min="265" max="265" width="9.5703125" style="126" customWidth="1"/><col min="266" max="266" width="10.7109375" style="126" customWidth="1"/><col min="267" max="267" width="8.5703125" style="126" customWidth="1"/><col min="268" max="268" width="12.42578125" style="126" customWidth="1"/><col min="269" max="270" width="11.28515625" style="126" customWidth="1"/><col min="271" max="271" width="10.42578125" style="126" customWidth="1"/><col min="272" max="272" width="11.42578125" style="126"/><col min="273" max="274" width="12.5703125" style="126" customWidth="1"/><col min="275" max="512" width="11.42578125" style="126"/><col min="513" max="513" width="3.28515625" style="126" customWidth="1"/><col min="514" max="514" width="56.140625" style="126" customWidth="1"/><col min="515" max="515" width="13" style="126" customWidth="1"/><col min="516" max="516" width="12.7109375" style="126" customWidth="1"/><col min="517" max="517" width="11.5703125" style="126" customWidth="1"/><col min="518" max="518" width="11.140625" style="126" customWidth="1"/><col min="519" max="519" width="11.28515625" style="126" customWidth="1"/><col min="520" max="520" width="10.140625" style="126" customWidth="1"/><col min="521" max="521" width="9.5703125" style="126" customWidth="1"/><col min="522" max="522" width="10.7109375" style="126" customWidth="1"/><col min="523" max="523" width="8.5703125" style="126" customWidth="1"/><col min="524" max="524" width="12.42578125" style="126" customWidth="1"/><col min="525" max="526" width="11.28515625" style="126" customWidth="1"/><col min="527" max="527" width="10.42578125" style="126" customWidth="1"/><col min="528" max="528" width="11.42578125" style="126"/><col min="529" max="530" width="12.5703125" style="126" customWidth="1"/><col min="531" max="768" width="11.42578125" style="126"/><col min="769" max="769" width="3.28515625" style="126" customWidth="1"/><col min="770" max="770" width="56.140625" style="126" customWidth="1"/><col min="771" max="771" width="13" style="126" customWidth="1"/><col min="772" max="772" width="12.7109375" style="126" customWidth="1"/><col min="773" max="773" width="11.5703125" style="126" customWidth="1"/><col min="774" max="774" width="11.140625" style="126" customWidth="1"/><col min="775" max="775" width="11.28515625" style="126" customWidth="1"/><col min="776" max="776" width="10.140625" style="126" customWidth="1"/><col min="777" max="777" width="9.5703125" style="126" customWidth="1"/><col min="778" max="778" width="10.7109375" style="126" customWidth="1"/><col min="779" max="779" width="8.5703125" style="126" customWidth="1"/><col min="780" max="780" width="12.42578125" style="126" customWidth="1"/><col min="781" max="782" width="11.28515625" style="126" customWidth="1"/><col min="783" max="783" width="10.42578125" style="126" customWidth="1"/><col min="784" max="784" width="11.42578125" style="126"/><col min="785" max="786" width="12.5703125" style="126" customWidth="1"/><col min="787" max="1024" width="11.42578125" style="126"/><col min="1025" max="1025" width="3.28515625" style="126" customWidth="1"/><col min="1026" max="1026" width="56.140625" style="126" customWidth="1"/><col min="1027" max="1027" width="13" style="126" customWidth="1"/><col min="1028" max="1028" width="12.7109375" style="126" customWidth="1"/><col min="1029" max="1029" width="11.5703125" style="126" customWidth="1"/><col min="1030" max="1030" width="11.140625" style="126" customWidth="1"/><col min="1031" max="1031" width="11.28515625" style="126" customWidth="1"/><col min="1032" max="1032" width="10.140625" style="126" customWidth="1"/><col min="1033" max="1033" width="9.5703125" style="126" customWidth="1"/><col min="1034" max="1034" width="10.7109375" style="126" customWidth="1"/><col min="1035" max="1035" width="8.5703125" style="126" customWidth="1"/><col min="1036" max="1036" width="12.42578125" style="126" customWidth="1"/><col min="1037" max="1038" width="11.28515625" style="126" customWidth="1"/><col min="1039" max="1039" width="10.42578125" style="126" customWidth="1"/><col min="1040" max="1040" width="11.42578125" style="126"/><col min="1041" max="1042" width="12.5703125" style="126" customWidth="1"/><col min="1043" max="1280" width="11.42578125" style="126"/><col min="1281" max="1281" width="3.28515625" style="126" customWidth="1"/><col min="1282" max="1282" width="56.140625" style="126" customWidth="1"/><col min="1283" max="1283" width="13" style="126" customWidth="1"/><col min="1284" max="1284" width="12.7109375" style="126" customWidth="1"/><col min="1285" max="1285" width="11.5703125" style="126" customWidth="1"/><col min="1286" max="1286" width="11.140625" style="126" customWidth="1"/><col min="1287" max="1287" width="11.28515625" style="126" customWidth="1"/><col min="1288" max="1288" width="10.140625" style="126" customWidth="1"/><col min="1289" max="1289" width="9.5703125" style="126" customWidth="1"/><col min="1290" max="1290" width="10.7109375" style="126" customWidth="1"/><col min="1291" max="1291" width="8.5703125" style="126" customWidth="1"/><col min="1292" max="1292" width="12.42578125" style="126" customWidth="1"/><col min="1293" max="1294" width="11.28515625" style="126" customWidth="1"/><col min="1295" max="1295" width="10.42578125" style="126" customWidth="1"/><col min="1296" max="1296" width="11.42578125" style="126"/><col min="1297" max="1298" width="12.5703125" style="126" customWidth="1"/><col min="1299" max="1536" width="11.42578125" style="126"/><col min="1537" max="1537" width="3.28515625" style="126" customWidth="1"/><col min="1538" max="1538" width="56.140625" style="126" customWidth="1"/><col min="1539" max="1539" width="13" style="126" customWidth="1"/><col min="1540" max="1540" width="12.7109375" style="126" customWidth="1"/><col min="1541" max="1541" width="11.5703125" style="126" customWidth="1"/><col min="1542" max="1542" width="11.140625" style="126" customWidth="1"/><col min="1543" max="1543" width="11.28515625" style="126" customWidth="1"/><col min="1544" max="1544" width="10.140625" style="126" customWidth="1"/><col min="1545" max="1545" width="9.5703125" style="126" customWidth="1"/><col min="1546" max="1546" width="10.7109375" style="126" customWidth="1"/><col min="1547" max="1547" width="8.5703125" style="126" customWidth="1"/><col min="1548" max="1548" width="12.42578125" style="126" customWidth="1"/><col min="1549" max="1550" width="11.28515625" style="126" customWidth="1"/><col min="1551" max="1551" width="10.42578125" style="126" customWidth="1"/><col min="1552" max="1552" width="11.42578125" style="126"/><col min="1553" max="1554" width="12.5703125" style="126" customWidth="1"/><col min="1555" max="1792" width="11.42578125" style="126"/><col min="1793" max="1793" width="3.28515625" style="126" customWidth="1"/><col min="1794" max="1794" width="56.140625" style="126" customWidth="1"/><col min="1795" max="1795" width="13" style="126" customWidth="1"/><col min="1796" max="1796" width="12.7109375" style="126" customWidth="1"/><col min="1797" max="1797" width="11.5703125" style="126" customWidth="1"/><col min="1798" max="1798" width="11.140625" style="126" customWidth="1"/><col min="1799" max="1799" width="11.28515625" style="126" customWidth="1"/><col min="1800" max="1800" width="10.140625" style="126" customWidth="1"/><col min="1801" max="1801" width="9.5703125" style="126" customWidth="1"/><col min="1802" max="1802" width="10.7109375" style="126" customWidth="1"/><col min="1803" max="1803" width="8.5703125" style="126" customWidth="1"/><col min="1804" max="1804" width="12.42578125" style="126" customWidth="1"/><col min="1805" max="1806" width="11.28515625" style="126" customWidth="1"/><col min="1807" max="1807" width="10.42578125" style="126" customWidth="1"/><col min="1808" max="1808" width="11.42578125" style="126"/><col min="1809" max="1810" width="12.5703125" style="126" customWidth="1"/><col min="1811" max="2048" width="11.42578125" style="126"/><col min="2049" max="2049" width="3.28515625" style="126" customWidth="1"/><col min="2050" max="2050" width="56.140625" style="126" customWidth="1"/><col min="2051" max="2051" width="13" style="126" customWidth="1"/><col min="2052" max="2052" width="12.7109375" style="126" customWidth="1"/><col min="2053" max="2053" width="11.5703125" style="126" customWidth="1"/><col min="2054" max="2054" width="11.140625" style="126" customWidth="1"/><col min="2055" max="2055" width="11.28515625" style="126" customWidth="1"/><col min="2056" max="2056" width="10.140625" style="126" customWidth="1"/><col min="2057" max="2057" width="9.5703125" style="126" customWidth="1"/><col min="2058" max="2058" width="10.7109375" style="126" customWidth="1"/><col min="2059" max="2059" width="8.5703125" style="126" customWidth="1"/><col min="2060" max="2060" width="12.42578125" style="126" customWidth="1"/><col min="2061" max="2062" width="11.28515625" style="126" customWidth="1"/><col min="2063" max="2063" width="10.42578125" style="126" customWidth="1"/><col min="2064" max="2064" width="11.42578125" style="126"/><col min="2065" max="2066" width="12.5703125" style="126" customWidth="1"/><col min="2067" max="2304" width="11.42578125" style="126"/><col min="2305" max="2305" width="3.28515625" style="126" customWidth="1"/><col min="2306" max="2306" width="56.140625" style="126" customWidth="1"/><col min="2307" max="2307" width="13" style="126" customWidth="1"/><col min="2308" max="2308" width="12.7109375" style="126" customWidth="1"/><col min="2309" max="2309" width="11.5703125" style="126" customWidth="1"/><col min="2310" max="2310" width="11.140625" style="126" customWidth="1"/><col min="2311" max="2311" width="11.28515625" style="126" customWidth="1"/><col min="2312" max="2312" width="10.140625" style="126" customWidth="1"/><col min="2313" max="2313" width="9.5703125" style="126" customWidth="1"/><col min="2314" max="2314" width="10.7109375" style="126" customWidth="1"/><col min="2315" max="2315" width="8.5703125" style="126" customWidth="1"/><col min="2316" max="2316" width="12.42578125" style="126" customWidth="1"/><col min="2317" max="2318" width="11.28515625" style="126" customWidth="1"/><col min="2319" max="2319" width="10.42578125" style="126" customWidth="1"/><col min="2320" max="2320" width="11.42578125" style="126"/><col min="2321" max="2322" width="12.5703125" style="126" customWidth="1"/><col min="2323" max="2560" width="11.42578125" style="126"/><col min="2561" max="2561" width="3.28515625" style="126" customWidth="1"/><col min="2562" max="2562" width="56.140625" style="126" customWidth="1"/><col min="2563" max="2563" width="13" style="126" customWidth="1"/><col min="2564" max="2564" width="12.7109375" style="126" customWidth="1"/><col min="2565" max="2565" width="11.5703125" style="126" customWidth="1"/><col min="2566" max="2566" width="11.140625" style="126" customWidth="1"/><col min="2567" max="2567" width="11.28515625" style="126" customWidth="1"/><col min="2568" max="2568" width="10.140625" style="126" customWidth="1"/><col min="2569" max="2569" width="9.5703125" style="126" customWidth="1"/><col min="2570" max="2570" width="10.7109375" style="126" customWidth="1"/><col min="2571" max="2571" width="8.5703125" style="126" customWidth="1"/><col min="2572" max="2572" width="12.42578125" style="126" customWidth="1"/><col min="2573" max="2574" width="11.28515625" style="126" customWidth="1"/><col min="2575" max="2575" width="10.42578125" style="126" customWidth="1"/><col min="2576" max="2576" width="11.42578125" style="126"/><col min="2577" max="2578" width="12.5703125" style="126" customWidth="1"/><col min="2579" max="2816" width="11.42578125" style="126"/><col min="2817" max="2817" width="3.28515625" style="126" customWidth="1"/><col min="2818" max="2818" width="56.140625" style="126" customWidth="1"/><col min="2819" max="2819" width="13" style="126" customWidth="1"/><col min="2820" max="2820" width="12.7109375" style="126" customWidth="1"/><col min="2821" max="2821" width="11.5703125" style="126" customWidth="1"/><col min="2822" max="2822" width="11.140625" style="126" customWidth="1"/><col min="2823" max="2823" width="11.28515625" style="126" customWidth="1"/><col min="2824" max="2824" width="10.140625" style="126" customWidth="1"/><col min="2825" max="2825" width="9.5703125" style="126" customWidth="1"/><col min="2826" max="2826" width="10.7109375" style="126" customWidth="1"/><col min="2827" max="2827" width="8.5703125" style="126" customWidth="1"/><col min="2828" max="2828" width="12.42578125" style="126" customWidth="1"/><col min="2829" max="2830" width="11.28515625" style="126" customWidth="1"/><col min="2831" max="2831" width="10.42578125" style="126" customWidth="1"/><col min="2832" max="2832" width="11.42578125" style="126"/><col min="2833" max="2834" width="12.5703125" style="126" customWidth="1"/><col min="2835" max="3072" width="11.42578125" style="126"/><col min="3073" max="3073" width="3.28515625" style="126" customWidth="1"/><col min="3074" max="3074" width="56.140625" style="126" customWidth="1"/><col min="3075" max="3075" width="13" style="126" customWidth="1"/><col min="3076" max="3076" width="12.7109375" style="126" customWidth="1"/><col min="3077" max="3077" width="11.5703125" style="126" customWidth="1"/><col min="3078" max="3078" width="11.140625" style="126" customWidth="1"/><col min="3079" max="3079" width="11.28515625" style="126" customWidth="1"/><col min="3080" max="3080" width="10.140625" style="126" customWidth="1"/><col min="3081" max="3081" width="9.5703125" style="126" customWidth="1"/><col min="3082" max="3082" width="10.7109375" style="126" customWidth="1"/><col min="3083" max="3083" width="8.5703125" style="126" customWidth="1"/><col min="3084" max="3084" width="12.42578125" style="126" customWidth="1"/><col min="3085" max="3086" width="11.28515625" style="126" customWidth="1"/><col min="3087" max="3087" width="10.42578125" style="126" customWidth="1"/><col min="3088" max="3088" width="11.42578125" style="126"/><col min="3089" max="3090" width="12.5703125" style="126" customWidth="1"/><col min="3091" max="3328" width="11.42578125" style="126"/><col min="3329" max="3329" width="3.28515625" style="126" customWidth="1"/><col min="3330" max="3330" width="56.140625" style="126" customWidth="1"/><col min="3331" max="3331" width="13" style="126" customWidth="1"/><col min="3332" max="3332" width="12.7109375" style="126" customWidth="1"/><col min="3333" max="3333" width="11.5703125" style="126" customWidth="1"/><col min="3334" max="3334" width="11.140625" style="126" customWidth="1"/><col min="3335" max="3335" width="11.28515625" style="126" customWidth="1"/><col min="3336" max="3336" width="10.140625" style="126" customWidth="1"/><col min="3337" max="3337" width="9.5703125" style="126" customWidth="1"/><col min="3338" max="3338" width="10.7109375" style="126" customWidth="1"/><col min="3339" max="3339" width="8.5703125" style="126" customWidth="1"/><col min="3340" max="3340" width="12.42578125" style="126" customWidth="1"/><col min="3341" max="3342" width="11.28515625" style="126" customWidth="1"/><col min="3343" max="3343" width="10.42578125" style="126" customWidth="1"/><col min="3344" max="3344" width="11.42578125" style="126"/><col min="3345" max="3346" width="12.5703125" style="126" customWidth="1"/><col min="3347" max="3584" width="11.42578125" style="126"/><col min="3585" max="3585" width="3.28515625" style="126" customWidth="1"/><col min="3586" max="3586" width="56.140625" style="126" customWidth="1"/><col min="3587" max="3587" width="13" style="126" customWidth="1"/><col min="3588" max="3588" width="12.7109375" style="126" customWidth="1"/><col min="3589" max="3589" width="11.5703125" style="126" customWidth="1"/><col min="3590" max="3590" width="11.140625" style="126" customWidth="1"/><col min="3591" max="3591" width="11.28515625" style="126" customWidth="1"/><col min="3592" max="3592" width="10.140625" style="126" customWidth="1"/><col min="3593" max="3593" width="9.5703125" style="126" customWidth="1"/><col min="3594" max="3594" width="10.7109375" style="126" customWidth="1"/><col min="3595" max="3595" width="8.5703125" style="126" customWidth="1"/><col min="3596" max="3596" width="12.42578125" style="126" customWidth="1"/><col min="3597" max="3598" width="11.28515625" style="126" customWidth="1"/><col min="3599" max="3599" width="10.42578125" style="126" customWidth="1"/><col min="3600" max="3600" width="11.42578125" style="126"/><col min="3601" max="3602" width="12.5703125" style="126" customWidth="1"/><col min="3603" max="3840" width="11.42578125" style="126"/><col min="3841" max="3841" width="3.28515625" style="126" customWidth="1"/><col min="3842" max="3842" width="56.140625" style="126" customWidth="1"/><col min="3843" max="3843" width="13" style="126" customWidth="1"/><col min="3844" max="3844" width="12.7109375" style="126" customWidth="1"/><col min="3845" max="3845" width="11.5703125" style="126" customWidth="1"/><col min="3846" max="3846" width="11.140625" style="126" customWidth="1"/><col min="3847" max="3847" width="11.28515625" style="126" customWidth="1"/><col min="3848" max="3848" width="10.140625" style="126" customWidth="1"/><col min="3849" max="3849" width="9.5703125" style="126" customWidth="1"/><col min="3850" max="3850" width="10.7109375" style="126" customWidth="1"/><col min="3851" max="3851" width="8.5703125" style="126" customWidth="1"/><col min="3852" max="3852" width="12.42578125" style="126" customWidth="1"/><col min="3853" max="3854" width="11.28515625" style="126" customWidth="1"/><col min="3855" max="3855" width="10.42578125" style="126" customWidth="1"/><col min="3856" max="3856" width="11.42578125" style="126"/><col min="3857" max="3858" width="12.5703125" style="126" customWidth="1"/><col min="3859" max="4096" width="11.42578125" style="126"/><col min="4097" max="4097" width="3.28515625" style="126" customWidth="1"/><col min="4098" max="4098" width="56.140625" style="126" customWidth="1"/><col min="4099" max="4099" width="13" style="126" customWidth="1"/><col min="4100" max="4100" width="12.7109375" style="126" customWidth="1"/><col min="4101" max="4101" width="11.5703125" style="126" customWidth="1"/><col min="4102" max="4102" width="11.140625" style="126" customWidth="1"/><col min="4103" max="4103" width="11.28515625" style="126" customWidth="1"/><col min="4104" max="4104" width="10.140625" style="126" customWidth="1"/><col min="4105" max="4105" width="9.5703125" style="126" customWidth="1"/><col min="4106" max="4106" width="10.7109375" style="126" customWidth="1"/><col min="4107" max="4107" width="8.5703125" style="126" customWidth="1"/><col min="4108" max="4108" width="12.42578125" style="126" customWidth="1"/><col min="4109" max="4110" width="11.28515625" style="126" customWidth="1"/><col min="4111" max="4111" width="10.42578125" style="126" customWidth="1"/><col min="4112" max="4112" width="11.42578125" style="126"/><col min="4113" max="4114" width="12.5703125" style="126" customWidth="1"/><col min="4115" max="4352" width="11.42578125" style="126"/><col min="4353" max="4353" width="3.28515625" style="126" customWidth="1"/><col min="4354" max="4354" width="56.140625" style="126" customWidth="1"/><col min="4355" max="4355" width="13" style="126" customWidth="1"/><col min="4356" max="4356" width="12.7109375" style="126" customWidth="1"/><col min="4357" max="4357" width="11.5703125" style="126" customWidth="1"/><col min="4358" max="4358" width="11.140625" style="126" customWidth="1"/><col min="4359" max="4359" width="11.28515625" style="126" customWidth="1"/><col min="4360" max="4360" width="10.140625" style="126" customWidth="1"/><col min="4361" max="4361" width="9.5703125" style="126" customWidth="1"/><col min="4362" max="4362" width="10.7109375" style="126" customWidth="1"/><col min="4363" max="4363" width="8.5703125" style="126" customWidth="1"/><col min="4364" max="4364" width="12.42578125" style="126" customWidth="1"/><col min="4365" max="4366" width="11.28515625" style="126" customWidth="1"/><col min="4367" max="4367" width="10.42578125" style="126" customWidth="1"/><col min="4368" max="4368" width="11.42578125" style="126"/><col min="4369" max="4370" width="12.5703125" style="126" customWidth="1"/><col min="4371" max="4608" width="11.42578125" style="126"/><col min="4609" max="4609" width="3.28515625" style="126" customWidth="1"/><col min="4610" max="4610" width="56.140625" style="126" customWidth="1"/><col min="4611" max="4611" width="13" style="126" customWidth="1"/><col min="4612" max="4612" width="12.7109375" style="126" customWidth="1"/><col min="4613" max="4613" width="11.5703125" style="126" customWidth="1"/><col min="4614" max="4614" width="11.140625" style="126" customWidth="1"/><col min="4615" max="4615" width="11.28515625" style="126" customWidth="1"/><col min="4616" max="4616" width="10.140625" style="126" customWidth="1"/><col min="4617" max="4617" width="9.5703125" style="126" customWidth="1"/><col min="4618" max="4618" width="10.7109375" style="126" customWidth="1"/><col min="4619" max="4619" width="8.5703125" style="126" customWidth="1"/><col min="4620" max="4620" width="12.42578125" style="126" customWidth="1"/><col min="4621" max="4622" width="11.28515625" style="126" customWidth="1"/><col min="4623" max="4623" width="10.42578125" style="126" customWidth="1"/><col min="4624" max="4624" width="11.42578125" style="126"/><col min="4625" max="4626" width="12.5703125" style="126" customWidth="1"/><col min="4627" max="4864" width="11.42578125" style="126"/><col min="4865" max="4865" width="3.28515625" style="126" customWidth="1"/><col min="4866" max="4866" width="56.140625" style="126" customWidth="1"/><col min="4867" max="4867" width="13" style="126" customWidth="1"/><col min="4868" max="4868" width="12.7109375" style="126" customWidth="1"/><col min="4869" max="4869" width="11.5703125" style="126" customWidth="1"/><col min="4870" max="4870" width="11.140625" style="126" customWidth="1"/><col min="4871" max="4871" width="11.28515625" style="126" customWidth="1"/><col min="4872" max="4872" width="10.140625" style="126" customWidth="1"/><col min="4873" max="4873" width="9.5703125" style="126" customWidth="1"/><col min="4874" max="4874" width="10.7109375" style="126" customWidth="1"/><col min="4875" max="4875" width="8.5703125" style="126" customWidth="1"/><col min="4876" max="4876" width="12.42578125" style="126" customWidth="1"/><col min="4877" max="4878" width="11.28515625" style="126" customWidth="1"/><col min="4879" max="4879" width="10.42578125" style="126" customWidth="1"/><col min="4880" max="4880" width="11.42578125" style="126"/><col min="4881" max="4882" width="12.5703125" style="126" customWidth="1"/><col min="4883" max="5120" width="11.42578125" style="126"/><col min="5121" max="5121" width="3.28515625" style="126" customWidth="1"/><col min="5122" max="5122" width="56.140625" style="126" customWidth="1"/><col min="5123" max="5123" width="13" style="126" customWidth="1"/><col min="5124" max="5124" width="12.7109375" style="126" customWidth="1"/><col min="5125" max="5125" width="11.5703125" style="126" customWidth="1"/><col min="5126" max="5126" width="11.140625" style="126" customWidth="1"/><col min="5127" max="5127" width="11.28515625" style="126" customWidth="1"/><col min="5128" max="5128" width="10.140625" style="126" customWidth="1"/><col min="5129" max="5129" width="9.5703125" style="126" customWidth="1"/><col min="5130" max="5130" width="10.7109375" style="126" customWidth="1"/><col min="5131" max="5131" width="8.5703125" style="126" customWidth="1"/><col min="5132" max="5132" width="12.42578125" style="126" customWidth="1"/><col min="5133" max="5134" width="11.28515625" style="126" customWidth="1"/><col min="5135" max="5135" width="10.42578125" style="126" customWidth="1"/><col min="5136" max="5136" width="11.42578125" style="126"/><col min="5137" max="5138" width="12.5703125" style="126" customWidth="1"/><col min="5139" max="5376" width="11.42578125" style="126"/><col min="5377" max="5377" width="3.28515625" style="126" customWidth="1"/><col min="5378" max="5378" width="56.140625" style="126" customWidth="1"/><col min="5379" max="5379" width="13" style="126" customWidth="1"/><col min="5380" max="5380" width="12.7109375" style="126" customWidth="1"/><col min="5381" max="5381" width="11.5703125" style="126" customWidth="1"/><col min="5382" max="5382" width="11.140625" style="126" customWidth="1"/><col min="5383" max="5383" width="11.28515625" style="126" customWidth="1"/><col min="5384" max="5384" width="10.140625" style="126" customWidth="1"/><col min="5385" max="5385" width="9.5703125" style="126" customWidth="1"/><col min="5386" max="5386" width="10.7109375" style="126" customWidth="1"/><col min="5387" max="5387" width="8.5703125" style="126" customWidth="1"/><col min="5388" max="5388" width="12.42578125" style="126" customWidth="1"/><col min="5389" max="5390" width="11.28515625" style="126" customWidth="1"/><col min="5391" max="5391" width="10.42578125" style="126" customWidth="1"/><col min="5392" max="5392" width="11.42578125" style="126"/><col min="5393" max="5394" width="12.5703125" style="126" customWidth="1"/><col min="5395" max="5632" width="11.42578125" style="126"/><col min="5633" max="5633" width="3.28515625" style="126" customWidth="1"/><col min="5634" max="5634" width="56.140625" style="126" customWidth="1"/><col min="5635" max="5635" width="13" style="126" customWidth="1"/><col min="5636" max="5636" width="12.7109375" style="126" customWidth="1"/><col min="5637" max="5637" width="11.5703125" style="126" customWidth="1"/><col min="5638" max="5638" width="11.140625" style="126" customWidth="1"/><col min="5639" max="5639" width="11.28515625" style="126" customWidth="1"/><col min="5640" max="5640" width="10.140625" style="126" customWidth="1"/><col min="5641" max="5641" width="9.5703125" style="126" customWidth="1"/><col min="5642" max="5642" width="10.7109375" style="126" customWidth="1"/><col min="5643" max="5643" width="8.5703125" style="126" customWidth="1"/><col min="5644" max="5644" width="12.42578125" style="126" customWidth="1"/><col min="5645" max="5646" width="11.28515625" style="126" customWidth="1"/><col min="5647" max="5647" width="10.42578125" style="126" customWidth="1"/><col min="5648" max="5648" width="11.42578125" style="126"/><col min="5649" max="5650" width="12.5703125" style="126" customWidth="1"/><col min="5651" max="5888" width="11.42578125" style="126"/><col min="5889" max="5889" width="3.28515625" style="126" customWidth="1"/><col min="5890" max="5890" width="56.140625" style="126" customWidth="1"/><col min="5891" max="5891" width="13" style="126" customWidth="1"/><col min="5892" max="5892" width="12.7109375" style="126" customWidth="1"/><col min="5893" max="5893" width="11.5703125" style="126" customWidth="1"/><col min="5894" max="5894" width="11.140625" style="126" customWidth="1"/><col min="5895" max="5895" width="11.28515625" style="126" customWidth="1"/><col min="5896" max="5896" width="10.140625" style="126" customWidth="1"/><col min="5897" max="5897" width="9.5703125" style="126" customWidth="1"/><col min="5898" max="5898" width="10.7109375" style="126" customWidth="1"/><col min="5899" max="5899" width="8.5703125" style="126" customWidth="1"/><col min="5900" max="5900" width="12.42578125" style="126" customWidth="1"/><col min="5901" max="5902" width="11.28515625" style="126" customWidth="1"/><col min="5903" max="5903" width="10.42578125" style="126" customWidth="1"/><col min="5904" max="5904" width="11.42578125" style="126"/><col min="5905" max="5906" width="12.5703125" style="126" customWidth="1"/><col min="5907" max="6144" width="11.42578125" style="126"/><col min="6145" max="6145" width="3.28515625" style="126" customWidth="1"/><col min="6146" max="6146" width="56.140625" style="126" customWidth="1"/><col min="6147" max="6147" width="13" style="126" customWidth="1"/><col min="6148" max="6148" width="12.7109375" style="126" customWidth="1"/><col min="6149" max="6149" width="11.5703125" style="126" customWidth="1"/><col min="6150" max="6150" width="11.140625" style="126" customWidth="1"/><col min="6151" max="6151" width="11.28515625" style="126" customWidth="1"/><col min="6152" max="6152" width="10.140625" style="126" customWidth="1"/><col min="6153" max="6153" width="9.5703125" style="126" customWidth="1"/><col min="6154" max="6154" width="10.7109375" style="126" customWidth="1"/><col min="6155" max="6155" width="8.5703125" style="126" customWidth="1"/><col min="6156" max="6156" width="12.42578125" style="126" customWidth="1"/><col min="6157" max="6158" width="11.28515625" style="126" customWidth="1"/><col min="6159" max="6159" width="10.42578125" style="126" customWidth="1"/><col min="6160" max="6160" width="11.42578125" style="126"/><col min="6161" max="6162" width="12.5703125" style="126" customWidth="1"/><col min="6163" max="6400" width="11.42578125" style="126"/><col min="6401" max="6401" width="3.28515625" style="126" customWidth="1"/><col min="6402" max="6402" width="56.140625" style="126" customWidth="1"/><col min="6403" max="6403" width="13" style="126" customWidth="1"/><col min="6404" max="6404" width="12.7109375" style="126" customWidth="1"/><col min="6405" max="6405" width="11.5703125" style="126" customWidth="1"/><col min="6406" max="6406" width="11.140625" style="126" customWidth="1"/><col min="6407" max="6407" width="11.28515625" style="126" customWidth="1"/><col min="6408" max="6408" width="10.140625" style="126" customWidth="1"/><col min="6409" max="6409" width="9.5703125" style="126" customWidth="1"/><col min="6410" max="6410" width="10.7109375" style="126" customWidth="1"/><col min="6411" max="6411" width="8.5703125" style="126" customWidth="1"/><col min="6412" max="6412" width="12.42578125" style="126" customWidth="1"/><col min="6413" max="6414" width="11.28515625" style="126" customWidth="1"/><col min="6415" max="6415" width="10.42578125" style="126" customWidth="1"/><col min="6416" max="6416" width="11.42578125" style="126"/><col min="6417" max="6418" width="12.5703125" style="126" customWidth="1"/><col min="6419" max="6656" width="11.42578125" style="126"/><col min="6657" max="6657" width="3.28515625" style="126" customWidth="1"/><col min="6658" max="6658" width="56.140625" style="126" customWidth="1"/><col min="6659" max="6659" width="13" style="126" customWidth="1"/><col min="6660" max="6660" width="12.7109375" style="126" customWidth="1"/><col min="6661" max="6661" width="11.5703125" style="126" customWidth="1"/><col min="6662" max="6662" width="11.140625" style="126" customWidth="1"/><col min="6663" max="6663" width="11.28515625" style="126" customWidth="1"/><col min="6664" max="6664" width="10.140625" style="126" customWidth="1"/><col min="6665" max="6665" width="9.5703125" style="126" customWidth="1"/><col min="6666" max="6666" width="10.7109375" style="126" customWidth="1"/><col min="6667" max="6667" width="8.5703125" style="126" customWidth="1"/><col min="6668" max="6668" width="12.42578125" style="126" customWidth="1"/><col min="6669" max="6670" width="11.28515625" style="126" customWidth="1"/><col min="6671" max="6671" width="10.42578125" style="126" customWidth="1"/><col min="6672" max="6672" width="11.42578125" style="126"/><col min="6673" max="6674" width="12.5703125" style="126" customWidth="1"/><col min="6675" max="6912" width="11.42578125" style="126"/><col min="6913" max="6913" width="3.28515625" style="126" customWidth="1"/><col min="6914" max="6914" width="56.140625" style="126" customWidth="1"/><col min="6915" max="6915" width="13" style="126" customWidth="1"/><col min="6916" max="6916" width="12.7109375" style="126" customWidth="1"/><col min="6917" max="6917" width="11.5703125" style="126" customWidth="1"/><col min="6918" max="6918" width="11.140625" style="126" customWidth="1"/><col min="6919" max="6919" width="11.28515625" style="126" customWidth="1"/><col min="6920" max="6920" width="10.140625" style="126" customWidth="1"/><col min="6921" max="6921" width="9.5703125" style="126" customWidth="1"/><col min="6922" max="6922" width="10.7109375" style="126" customWidth="1"/><col min="6923" max="6923" width="8.5703125" style="126" customWidth="1"/><col min="6924" max="6924" width="12.42578125" style="126" customWidth="1"/><col min="6925" max="6926" width="11.28515625" style="126" customWidth="1"/><col min="6927" max="6927" width="10.42578125" style="126" customWidth="1"/><col min="6928" max="6928" width="11.42578125" style="126"/><col min="6929" max="6930" width="12.5703125" style="126" customWidth="1"/><col min="6931" max="7168" width="11.42578125" style="126"/><col min="7169" max="7169" width="3.28515625" style="126" customWidth="1"/><col min="7170" max="7170" width="56.140625" style="126" customWidth="1"/><col min="7171" max="7171" width="13" style="126" customWidth="1"/><col min="7172" max="7172" width="12.7109375" style="126" customWidth="1"/><col min="7173" max="7173" width="11.5703125" style="126" customWidth="1"/><col min="7174" max="7174" width="11.140625" style="126" customWidth="1"/><col min="7175" max="7175" width="11.28515625" style="126" customWidth="1"/><col min="7176" max="7176" width="10.140625" style="126" customWidth="1"/><col min="7177" max="7177" width="9.5703125" style="126" customWidth="1"/><col min="7178" max="7178" width="10.7109375" style="126" customWidth="1"/><col min="7179" max="7179" width="8.5703125" style="126" customWidth="1"/><col min="7180" max="7180" width="12.42578125" style="126" customWidth="1"/><col min="7181" max="7182" width="11.28515625" style="126" customWidth="1"/><col min="7183" max="7183" width="10.42578125" style="126" customWidth="1"/><col min="7184" max="7184" width="11.42578125" style="126"/><col min="7185" max="7186" width="12.5703125" style="126" customWidth="1"/><col min="7187" max="7424" width="11.42578125" style="126"/><col min="7425" max="7425" width="3.28515625" style="126" customWidth="1"/><col min="7426" max="7426" width="56.140625" style="126" customWidth="1"/><col min="7427" max="7427" width="13" style="126" customWidth="1"/><col min="7428" max="7428" width="12.7109375" style="126" customWidth="1"/><col min="7429" max="7429" width="11.5703125" style="126" customWidth="1"/><col min="7430" max="7430" width="11.140625" style="126" customWidth="1"/><col min="7431" max="7431" width="11.28515625" style="126" customWidth="1"/><col min="7432" max="7432" width="10.140625" style="126" customWidth="1"/><col min="7433" max="7433" width="9.5703125" style="126" customWidth="1"/><col min="7434" max="7434" width="10.7109375" style="126" customWidth="1"/><col min="7435" max="7435" width="8.5703125" style="126" customWidth="1"/><col min="7436" max="7436" width="12.42578125" style="126" customWidth="1"/><col min="7437" max="7438" width="11.28515625" style="126" customWidth="1"/><col min="7439" max="7439" width="10.42578125" style="126" customWidth="1"/><col min="7440" max="7440" width="11.42578125" style="126"/><col min="7441" max="7442" width="12.5703125" style="126" customWidth="1"/><col min="7443" max="7680" width="11.42578125" style="126"/><col min="7681" max="7681" width="3.28515625" style="126" customWidth="1"/><col min="7682" max="7682" width="56.140625" style="126" customWidth="1"/><col min="7683" max="7683" width="13" style="126" customWidth="1"/><col min="7684" max="7684" width="12.7109375" style="126" customWidth="1"/><col min="7685" max="7685" width="11.5703125" style="126" customWidth="1"/><col min="7686" max="7686" width="11.140625" style="126" customWidth="1"/><col min="7687" max="7687" width="11.28515625" style="126" customWidth="1"/><col min="7688" max="7688" width="10.140625" style="126" customWidth="1"/><col min="7689" max="7689" width="9.5703125" style="126" customWidth="1"/><col min="7690" max="7690" width="10.7109375" style="126" customWidth="1"/><col min="7691" max="7691" width="8.5703125" style="126" customWidth="1"/><col min="7692" max="7692" width="12.42578125" style="126" customWidth="1"/><col min="7693" max="7694" width="11.28515625" style="126" customWidth="1"/><col min="7695" max="7695" width="10.42578125" style="126" customWidth="1"/><col min="7696" max="7696" width="11.42578125" style="126"/><col min="7697" max="7698" width="12.5703125" style="126" customWidth="1"/><col min="7699" max="7936" width="11.42578125" style="126"/><col min="7937" max="7937" width="3.28515625" style="126" customWidth="1"/><col min="7938" max="7938" width="56.140625" style="126" customWidth="1"/><col min="7939" max="7939" width="13" style="126" customWidth="1"/><col min="7940" max="7940" width="12.7109375" style="126" customWidth="1"/><col min="7941" max="7941" width="11.5703125" style="126" customWidth="1"/><col min="7942" max="7942" width="11.140625" style="126" customWidth="1"/><col min="7943" max="7943" width="11.28515625" style="126" customWidth="1"/><col min="7944" max="7944" width="10.140625" style="126" customWidth="1"/><col min="7945" max="7945" width="9.5703125" style="126" customWidth="1"/><col min="7946" max="7946" width="10.7109375" style="126" customWidth="1"/><col min="7947" max="7947" width="8.5703125" style="126" customWidth="1"/><col min="7948" max="7948" width="12.42578125" style="126" customWidth="1"/><col min="7949" max="7950" width="11.28515625" style="126" customWidth="1"/><col min="7951" max="7951" width="10.42578125" style="126" customWidth="1"/><col min="7952" max="7952" width="11.42578125" style="126"/><col min="7953" max="7954" width="12.5703125" style="126" customWidth="1"/><col min="7955" max="8192" width="11.42578125" style="126"/><col min="8193" max="8193" width="3.28515625" style="126" customWidth="1"/><col min="8194" max="8194" width="56.140625" style="126" customWidth="1"/><col min="8195" max="8195" width="13" style="126" customWidth="1"/><col min="8196" max="8196" width="12.7109375" style="126" customWidth="1"/><col min="8197" max="8197" width="11.5703125" style="126" customWidth="1"/><col min="8198" max="8198" width="11.140625" style="126" customWidth="1"/><col min="8199" max="8199" width="11.28515625" style="126" customWidth="1"/><col min="8200" max="8200" width="10.140625" style="126" customWidth="1"/><col min="8201" max="8201" width="9.5703125" style="126" customWidth="1"/><col min="8202" max="8202" width="10.7109375" style="126" customWidth="1"/><col min="8203" max="8203" width="8.5703125" style="126" customWidth="1"/><col min="8204" max="8204" width="12.42578125" style="126" customWidth="1"/><col min="8205" max="8206" width="11.28515625" style="126" customWidth="1"/><col min="8207" max="8207" width="10.42578125" style="126" customWidth="1"/><col min="8208" max="8208" width="11.42578125" style="126"/><col min="8209" max="8210" width="12.5703125" style="126" customWidth="1"/><col min="8211" max="8448" width="11.42578125" style="126"/><col min="8449" max="8449" width="3.28515625" style="126" customWidth="1"/><col min="8450" max="8450" width="56.140625" style="126" customWidth="1"/><col min="8451" max="8451" width="13" style="126" customWidth="1"/><col min="8452" max="8452" width="12.7109375" style="126" customWidth="1"/><col min="8453" max="8453" width="11.5703125" style="126" customWidth="1"/><col min="8454" max="8454" width="11.140625" style="126" customWidth="1"/><col min="8455" max="8455" width="11.28515625" style="126" customWidth="1"/><col min="8456" max="8456" width="10.140625" style="126" customWidth="1"/><col min="8457" max="8457" width="9.5703125" style="126" customWidth="1"/><col min="8458" max="8458" width="10.7109375" style="126" customWidth="1"/><col min="8459" max="8459" width="8.5703125" style="126" customWidth="1"/><col min="8460" max="8460" width="12.42578125" style="126" customWidth="1"/><col min="8461" max="8462" width="11.28515625" style="126" customWidth="1"/><col min="8463" max="8463" width="10.42578125" style="126" customWidth="1"/><col min="8464" max="8464" width="11.42578125" style="126"/><col min="8465" max="8466" width="12.5703125" style="126" customWidth="1"/><col min="8467" max="8704" width="11.42578125" style="126"/><col min="8705" max="8705" width="3.28515625" style="126" customWidth="1"/><col min="8706" max="8706" width="56.140625" style="126" customWidth="1"/><col min="8707" max="8707" width="13" style="126" customWidth="1"/><col min="8708" max="8708" width="12.7109375" style="126" customWidth="1"/><col min="8709" max="8709" width="11.5703125" style="126" customWidth="1"/><col min="8710" max="8710" width="11.140625" style="126" customWidth="1"/><col min="8711" max="8711" width="11.28515625" style="126" customWidth="1"/><col min="8712" max="8712" width="10.140625" style="126" customWidth="1"/><col min="8713" max="8713" width="9.5703125" style="126" customWidth="1"/><col min="8714" max="8714" width="10.7109375" style="126" customWidth="1"/><col min="8715" max="8715" width="8.5703125" style="126" customWidth="1"/><col min="8716" max="8716" width="12.42578125" style="126" customWidth="1"/><col min="8717" max="8718" width="11.28515625" style="126" customWidth="1"/><col min="8719" max="8719" width="10.42578125" style="126" customWidth="1"/><col min="8720" max="8720" width="11.42578125" style="126"/><col min="8721" max="8722" width="12.5703125" style="126" customWidth="1"/><col min="8723" max="8960" width="11.42578125" style="126"/><col min="8961" max="8961" width="3.28515625" style="126" customWidth="1"/><col min="8962" max="8962" width="56.140625" style="126" customWidth="1"/><col min="8963" max="8963" width="13" style="126" customWidth="1"/><col min="8964" max="8964" width="12.7109375" style="126" customWidth="1"/><col min="8965" max="8965" width="11.5703125" style="126" customWidth="1"/><col min="8966" max="8966" width="11.140625" style="126" customWidth="1"/><col min="8967" max="8967" width="11.28515625" style="126" customWidth="1"/><col min="8968" max="8968" width="10.140625" style="126" customWidth="1"/><col min="8969" max="8969" width="9.5703125" style="126" customWidth="1"/><col min="8970" max="8970" width="10.7109375" style="126" customWidth="1"/><col min="8971" max="8971" width="8.5703125" style="126" customWidth="1"/><col min="8972" max="8972" width="12.42578125" style="126" customWidth="1"/><col min="8973" max="8974" width="11.28515625" style="126" customWidth="1"/><col min="8975" max="8975" width="10.42578125" style="126" customWidth="1"/><col min="8976" max="8976" width="11.42578125" style="126"/><col min="8977" max="8978" width="12.5703125" style="126" customWidth="1"/><col min="8979" max="9216" width="11.42578125" style="126"/><col min="9217" max="9217" width="3.28515625" style="126" customWidth="1"/><col min="9218" max="9218" width="56.140625" style="126" customWidth="1"/><col min="9219" max="9219" width="13" style="126" customWidth="1"/><col min="9220" max="9220" width="12.7109375" style="126" customWidth="1"/><col min="9221" max="9221" width="11.5703125" style="126" customWidth="1"/><col min="9222" max="9222" width="11.140625" style="126" customWidth="1"/><col min="9223" max="9223" width="11.28515625" style="126" customWidth="1"/><col min="9224" max="9224" width="10.140625" style="126" customWidth="1"/><col min="9225" max="9225" width="9.5703125" style="126" customWidth="1"/><col min="9226" max="9226" width="10.7109375" style="126" customWidth="1"/><col min="9227" max="9227" width="8.5703125" style="126" customWidth="1"/><col min="9228" max="9228" width="12.42578125" style="126" customWidth="1"/><col min="9229" max="9230" width="11.28515625" style="126" customWidth="1"/><col min="9231" max="9231" width="10.42578125" style="126" customWidth="1"/><col min="9232" max="9232" width="11.42578125" style="126"/><col min="9233" max="9234" width="12.5703125" style="126" customWidth="1"/><col min="9235" max="9472" width="11.42578125" style="126"/><col min="9473" max="9473" width="3.28515625" style="126" customWidth="1"/><col min="9474" max="9474" width="56.140625" style="126" customWidth="1"/><col min="9475" max="9475" width="13" style="126" customWidth="1"/><col min="9476" max="9476" width="12.7109375" style="126" customWidth="1"/><col min="9477" max="9477" width="11.5703125" style="126" customWidth="1"/><col min="9478" max="9478" width="11.140625" style="126" customWidth="1"/><col min="9479" max="9479" width="11.28515625" style="126" customWidth="1"/><col min="9480" max="9480" width="10.140625" style="126" customWidth="1"/><col min="9481" max="9481" width="9.5703125" style="126" customWidth="1"/><col min="9482" max="9482" width="10.7109375" style="126" customWidth="1"/><col min="9483" max="9483" width="8.5703125" style="126" customWidth="1"/><col min="9484" max="9484" width="12.42578125" style="126" customWidth="1"/><col min="9485" max="9486" width="11.28515625" style="126" customWidth="1"/><col min="9487" max="9487" width="10.42578125" style="126" customWidth="1"/><col min="9488" max="9488" width="11.42578125" style="126"/><col min="9489" max="9490" width="12.5703125" style="126" customWidth="1"/><col min="9491" max="9728" width="11.42578125" style="126"/><col min="9729" max="9729" width="3.28515625" style="126" customWidth="1"/><col min="9730" max="9730" width="56.140625" style="126" customWidth="1"/><col min="9731" max="9731" width="13" style="126" customWidth="1"/><col min="9732" max="9732" width="12.7109375" style="126" customWidth="1"/><col min="9733" max="9733" width="11.5703125" style="126" customWidth="1"/><col min="9734" max="9734" width="11.140625" style="126" customWidth="1"/><col min="9735" max="9735" width="11.28515625" style="126" customWidth="1"/><col min="9736" max="9736" width="10.140625" style="126" customWidth="1"/><col min="9737" max="9737" width="9.5703125" style="126" customWidth="1"/><col min="9738" max="9738" width="10.7109375" style="126" customWidth="1"/><col min="9739" max="9739" width="8.5703125" style="126" customWidth="1"/><col min="9740" max="9740" width="12.42578125" style="126" customWidth="1"/><col min="9741" max="9742" width="11.28515625" style="126" customWidth="1"/><col min="9743" max="9743" width="10.42578125" style="126" customWidth="1"/><col min="9744" max="9744" width="11.42578125" style="126"/><col min="9745" max="9746" width="12.5703125" style="126" customWidth="1"/><col min="9747" max="9984" width="11.42578125" style="126"/><col min="9985" max="9985" width="3.28515625" style="126" customWidth="1"/><col min="9986" max="9986" width="56.140625" style="126" customWidth="1"/><col min="9987" max="9987" width="13" style="126" customWidth="1"/><col min="9988" max="9988" width="12.7109375" style="126" customWidth="1"/><col min="9989" max="9989" width="11.5703125" style="126" customWidth="1"/><col min="9990" max="9990" width="11.140625" style="126" customWidth="1"/><col min="9991" max="9991" width="11.28515625" style="126" customWidth="1"/><col min="9992" max="9992" width="10.140625" style="126" customWidth="1"/><col min="9993" max="9993" width="9.5703125" style="126" customWidth="1"/><col min="9994" max="9994" width="10.7109375" style="126" customWidth="1"/><col min="9995" max="9995" width="8.5703125" style="126" customWidth="1"/><col min="9996" max="9996" width="12.42578125" style="126" customWidth="1"/><col min="9997" max="9998" width="11.28515625" style="126" customWidth="1"/><col min="9999" max="9999" width="10.42578125" style="126" customWidth="1"/><col min="10000" max="10000" width="11.42578125" style="126"/><col min="10001" max="10002" width="12.5703125" style="126" customWidth="1"/><col min="10003" max="10240" width="11.42578125" style="126"/><col min="10241" max="10241" width="3.28515625" style="126" customWidth="1"/><col min="10242" max="10242" width="56.140625" style="126" customWidth="1"/><col min="10243" max="10243" width="13" style="126" customWidth="1"/><col min="10244" max="10244" width="12.7109375" style="126" customWidth="1"/><col min="10245" max="10245" width="11.5703125" style="126" customWidth="1"/><col min="10246" max="10246" width="11.140625" style="126" customWidth="1"/><col min="10247" max="10247" width="11.28515625" style="126" customWidth="1"/><col min="10248" max="10248" width="10.140625" style="126" customWidth="1"/><col min="10249" max="10249" width="9.5703125" style="126" customWidth="1"/><col min="10250" max="10250" width="10.7109375" style="126" customWidth="1"/><col min="10251" max="10251" width="8.5703125" style="126" customWidth="1"/><col min="10252" max="10252" width="12.42578125" style="126" customWidth="1"/><col min="10253" max="10254" width="11.28515625" style="126" customWidth="1"/><col min="10255" max="10255" width="10.42578125" style="126" customWidth="1"/><col min="10256" max="10256" width="11.42578125" style="126"/><col min="10257" max="10258" width="12.5703125" style="126" customWidth="1"/><col min="10259" max="10496" width="11.42578125" style="126"/><col min="10497" max="10497" width="3.28515625" style="126" customWidth="1"/><col min="10498" max="10498" width="56.140625" style="126" customWidth="1"/><col min="10499" max="10499" width="13" style="126" customWidth="1"/><col min="10500" max="10500" width="12.7109375" style="126" customWidth="1"/><col min="10501" max="10501" width="11.5703125" style="126" customWidth="1"/><col min="10502" max="10502" width="11.140625" style="126" customWidth="1"/><col min="10503" max="10503" width="11.28515625" style="126" customWidth="1"/><col min="10504" max="10504" width="10.140625" style="126" customWidth="1"/><col min="10505" max="10505" width="9.5703125" style="126" customWidth="1"/><col min="10506" max="10506" width="10.7109375" style="126" customWidth="1"/><col min="10507" max="10507" width="8.5703125" style="126" customWidth="1"/><col min="10508" max="10508" width="12.42578125" style="126" customWidth="1"/><col min="10509" max="10510" width="11.28515625" style="126" customWidth="1"/><col min="10511" max="10511" width="10.42578125" style="126" customWidth="1"/><col min="10512" max="10512" width="11.42578125" style="126"/><col min="10513" max="10514" width="12.5703125" style="126" customWidth="1"/><col min="10515" max="10752" width="11.42578125" style="126"/><col min="10753" max="10753" width="3.28515625" style="126" customWidth="1"/><col min="10754" max="10754" width="56.140625" style="126" customWidth="1"/><col min="10755" max="10755" width="13" style="126" customWidth="1"/><col min="10756" max="10756" width="12.7109375" style="126" customWidth="1"/><col min="10757" max="10757" width="11.5703125" style="126" customWidth="1"/><col min="10758" max="10758" width="11.140625" style="126" customWidth="1"/><col min="10759" max="10759" width="11.28515625" style="126" customWidth="1"/><col min="10760" max="10760" width="10.140625" style="126" customWidth="1"/><col min="10761" max="10761" width="9.5703125" style="126" customWidth="1"/><col min="10762" max="10762" width="10.7109375" style="126" customWidth="1"/><col min="10763" max="10763" width="8.5703125" style="126" customWidth="1"/><col min="10764" max="10764" width="12.42578125" style="126" customWidth="1"/><col min="10765" max="10766" width="11.28515625" style="126" customWidth="1"/><col min="10767" max="10767" width="10.42578125" style="126" customWidth="1"/><col min="10768" max="10768" width="11.42578125" style="126"/><col min="10769" max="10770" width="12.5703125" style="126" customWidth="1"/><col min="10771" max="11008" width="11.42578125" style="126"/><col min="11009" max="11009" width="3.28515625" style="126" customWidth="1"/><col min="11010" max="11010" width="56.140625" style="126" customWidth="1"/><col min="11011" max="11011" width="13" style="126" customWidth="1"/><col min="11012" max="11012" width="12.7109375" style="126" customWidth="1"/><col min="11013" max="11013" width="11.5703125" style="126" customWidth="1"/><col min="11014" max="11014" width="11.140625" style="126" customWidth="1"/><col min="11015" max="11015" width="11.28515625" style="126" customWidth="1"/><col min="11016" max="11016" width="10.140625" style="126" customWidth="1"/><col min="11017" max="11017" width="9.5703125" style="126" customWidth="1"/><col min="11018" max="11018" width="10.7109375" style="126" customWidth="1"/><col min="11019" max="11019" width="8.5703125" style="126" customWidth="1"/><col min="11020" max="11020" width="12.42578125" style="126" customWidth="1"/><col min="11021" max="11022" width="11.28515625" style="126" customWidth="1"/><col min="11023" max="11023" width="10.42578125" style="126" customWidth="1"/><col min="11024" max="11024" width="11.42578125" style="126"/><col min="11025" max="11026" width="12.5703125" style="126" customWidth="1"/><col min="11027" max="11264" width="11.42578125" style="126"/><col min="11265" max="11265" width="3.28515625" style="126" customWidth="1"/><col min="11266" max="11266" width="56.140625" style="126" customWidth="1"/><col min="11267" max="11267" width="13" style="126" customWidth="1"/><col min="11268" max="11268" width="12.7109375" style="126" customWidth="1"/><col min="11269" max="11269" width="11.5703125" style="126" customWidth="1"/><col min="11270" max="11270" width="11.140625" style="126" customWidth="1"/><col min="11271" max="11271" width="11.28515625" style="126" customWidth="1"/><col min="11272" max="11272" width="10.140625" style="126" customWidth="1"/><col min="11273" max="11273" width="9.5703125" style="126" customWidth="1"/><col min="11274" max="11274" width="10.7109375" style="126" customWidth="1"/><col min="11275" max="11275" width="8.5703125" style="126" customWidth="1"/><col min="11276" max="11276" width="12.42578125" style="126" customWidth="1"/><col min="11277" max="11278" width="11.28515625" style="126" customWidth="1"/><col min="11279" max="11279" width="10.42578125" style="126" customWidth="1"/><col min="11280" max="11280" width="11.42578125" style="126"/><col min="11281" max="11282" width="12.5703125" style="126" customWidth="1"/><col min="11283" max="11520" width="11.42578125" style="126"/><col min="11521" max="11521" width="3.28515625" style="126" customWidth="1"/><col min="11522" max="11522" width="56.140625" style="126" customWidth="1"/><col min="11523" max="11523" width="13" style="126" customWidth="1"/><col min="11524" max="11524" width="12.7109375" style="126" customWidth="1"/><col min="11525" max="11525" width="11.5703125" style="126" customWidth="1"/><col min="11526" max="11526" width="11.140625" style="126" customWidth="1"/><col min="11527" max="11527" width="11.28515625" style="126" customWidth="1"/><col min="11528" max="11528" width="10.140625" style="126" customWidth="1"/><col min="11529" max="11529" width="9.5703125" style="126" customWidth="1"/><col min="11530" max="11530" width="10.7109375" style="126" customWidth="1"/><col min="11531" max="11531" width="8.5703125" style="126" customWidth="1"/><col min="11532" max="11532" width="12.42578125" style="126" customWidth="1"/><col min="11533" max="11534" width="11.28515625" style="126" customWidth="1"/><col min="11535" max="11535" width="10.42578125" style="126" customWidth="1"/><col min="11536" max="11536" width="11.42578125" style="126"/><col min="11537" max="11538" width="12.5703125" style="126" customWidth="1"/><col min="11539" max="11776" width="11.42578125" style="126"/><col min="11777" max="11777" width="3.28515625" style="126" customWidth="1"/><col min="11778" max="11778" width="56.140625" style="126" customWidth="1"/><col min="11779" max="11779" width="13" style="126" customWidth="1"/><col min="11780" max="11780" width="12.7109375" style="126" customWidth="1"/><col min="11781" max="11781" width="11.5703125" style="126" customWidth="1"/><col min="11782" max="11782" width="11.140625" style="126" customWidth="1"/><col min="11783" max="11783" width="11.28515625" style="126" customWidth="1"/><col min="11784" max="11784" width="10.140625" style="126" customWidth="1"/><col min="11785" max="11785" width="9.5703125" style="126" customWidth="1"/><col min="11786" max="11786" width="10.7109375" style="126" customWidth="1"/><col min="11787" max="11787" width="8.5703125" style="126" customWidth="1"/><col min="11788" max="11788" width="12.42578125" style="126" customWidth="1"/><col min="11789" max="11790" width="11.28515625" style="126" customWidth="1"/><col min="11791" max="11791" width="10.42578125" style="126" customWidth="1"/><col min="11792" max="11792" width="11.42578125" style="126"/><col min="11793" max="11794" width="12.5703125" style="126" customWidth="1"/><col min="11795" max="12032" width="11.42578125" style="126"/><col min="12033" max="12033" width="3.28515625" style="126" customWidth="1"/><col min="12034" max="12034" width="56.140625" style="126" customWidth="1"/><col min="12035" max="12035" width="13" style="126" customWidth="1"/><col min="12036" max="12036" width="12.7109375" style="126" customWidth="1"/><col min="12037" max="12037" width="11.5703125" style="126" customWidth="1"/><col min="12038" max="12038" width="11.140625" style="126" customWidth="1"/><col min="12039" max="12039" width="11.28515625" style="126" customWidth="1"/><col min="12040" max="12040" width="10.140625" style="126" customWidth="1"/><col min="12041" max="12041" width="9.5703125" style="126" customWidth="1"/><col min="12042" max="12042" width="10.7109375" style="126" customWidth="1"/><col min="12043" max="12043" width="8.5703125" style="126" customWidth="1"/><col min="12044" max="12044" width="12.42578125" style="126" customWidth="1"/><col min="12045" max="12046" width="11.28515625" style="126" customWidth="1"/><col min="12047" max="12047" width="10.42578125" style="126" customWidth="1"/><col min="12048" max="12048" width="11.42578125" style="126"/><col min="12049" max="12050" width="12.5703125" style="126" customWidth="1"/><col min="12051" max="12288" width="11.42578125" style="126"/><col min="12289" max="12289" width="3.28515625" style="126" customWidth="1"/><col min="12290" max="12290" width="56.140625" style="126" customWidth="1"/><col min="12291" max="12291" width="13" style="126" customWidth="1"/><col min="12292" max="12292" width="12.7109375" style="126" customWidth="1"/><col min="12293" max="12293" width="11.5703125" style="126" customWidth="1"/><col min="12294" max="12294" width="11.140625" style="126" customWidth="1"/><col min="12295" max="12295" width="11.28515625" style="126" customWidth="1"/><col min="12296" max="12296" width="10.140625" style="126" customWidth="1"/><col min="12297" max="12297" width="9.5703125" style="126" customWidth="1"/><col min="12298" max="12298" width="10.7109375" style="126" customWidth="1"/><col min="12299" max="12299" width="8.5703125" style="126" customWidth="1"/><col min="12300" max="12300" width="12.42578125" style="126" customWidth="1"/><col min="12301" max="12302" width="11.28515625" style="126" customWidth="1"/><col min="12303" max="12303" width="10.42578125" style="126" customWidth="1"/><col min="12304" max="12304" width="11.42578125" style="126"/><col min="12305" max="12306" width="12.5703125" style="126" customWidth="1"/><col min="12307" max="12544" width="11.42578125" style="126"/><col min="12545" max="12545" width="3.28515625" style="126" customWidth="1"/><col min="12546" max="12546" width="56.140625" style="126" customWidth="1"/><col min="12547" max="12547" width="13" style="126" customWidth="1"/><col min="12548" max="12548" width="12.7109375" style="126" customWidth="1"/><col min="12549" max="12549" width="11.5703125" style="126" customWidth="1"/><col min="12550" max="12550" width="11.140625" style="126" customWidth="1"/><col min="12551" max="12551" width="11.28515625" style="126" customWidth="1"/><col min="12552" max="12552" width="10.140625" style="126" customWidth="1"/><col min="12553" max="12553" width="9.5703125" style="126" customWidth="1"/><col min="12554" max="12554" width="10.7109375" style="126" customWidth="1"/><col min="12555" max="12555" width="8.5703125" style="126" customWidth="1"/><col min="12556" max="12556" width="12.42578125" style="126" customWidth="1"/><col min="12557" max="12558" width="11.28515625" style="126" customWidth="1"/><col min="12559" max="12559" width="10.42578125" style="126" customWidth="1"/><col min="12560" max="12560" width="11.42578125" style="126"/><col min="12561" max="12562" width="12.5703125" style="126" customWidth="1"/><col min="12563" max="12800" width="11.42578125" style="126"/><col min="12801" max="12801" width="3.28515625" style="126" customWidth="1"/><col min="12802" max="12802" width="56.140625" style="126" customWidth="1"/><col min="12803" max="12803" width="13" style="126" customWidth="1"/><col min="12804" max="12804" width="12.7109375" style="126" customWidth="1"/><col min="12805" max="12805" width="11.5703125" style="126" customWidth="1"/><col min="12806" max="12806" width="11.140625" style="126" customWidth="1"/><col min="12807" max="12807" width="11.28515625" style="126" customWidth="1"/><col min="12808" max="12808" width="10.140625" style="126" customWidth="1"/><col min="12809" max="12809" width="9.5703125" style="126" customWidth="1"/><col min="12810" max="12810" width="10.7109375" style="126" customWidth="1"/><col min="12811" max="12811" width="8.5703125" style="126" customWidth="1"/><col min="12812" max="12812" width="12.42578125" style="126" customWidth="1"/><col min="12813" max="12814" width="11.28515625" style="126" customWidth="1"/><col min="12815" max="12815" width="10.42578125" style="126" customWidth="1"/><col min="12816" max="12816" width="11.42578125" style="126"/><col min="12817" max="12818" width="12.5703125" style="126" customWidth="1"/><col min="12819" max="13056" width="11.42578125" style="126"/><col min="13057" max="13057" width="3.28515625" style="126" customWidth="1"/><col min="13058" max="13058" width="56.140625" style="126" customWidth="1"/><col min="13059" max="13059" width="13" style="126" customWidth="1"/><col min="13060" max="13060" width="12.7109375" style="126" customWidth="1"/><col min="13061" max="13061" width="11.5703125" style="126" customWidth="1"/><col min="13062" max="13062" width="11.140625" style="126" customWidth="1"/><col min="13063" max="13063" width="11.28515625" style="126" customWidth="1"/><col min="13064" max="13064" width="10.140625" style="126" customWidth="1"/><col min="13065" max="13065" width="9.5703125" style="126" customWidth="1"/><col min="13066" max="13066" width="10.7109375" style="126" customWidth="1"/><col min="13067" max="13067" width="8.5703125" style="126" customWidth="1"/><col min="13068" max="13068" width="12.42578125" style="126" customWidth="1"/><col min="13069" max="13070" width="11.28515625" style="126" customWidth="1"/><col min="13071" max="13071" width="10.42578125" style="126" customWidth="1"/><col min="13072" max="13072" width="11.42578125" style="126"/><col min="13073" max="13074" width="12.5703125" style="126" customWidth="1"/><col min="13075" max="13312" width="11.42578125" style="126"/><col min="13313" max="13313" width="3.28515625" style="126" customWidth="1"/><col min="13314" max="13314" width="56.140625" style="126" customWidth="1"/><col min="13315" max="13315" width="13" style="126" customWidth="1"/><col min="13316" max="13316" width="12.7109375" style="126" customWidth="1"/><col min="13317" max="13317" width="11.5703125" style="126" customWidth="1"/><col min="13318" max="13318" width="11.140625" style="126" customWidth="1"/><col min="13319" max="13319" width="11.28515625" style="126" customWidth="1"/><col min="13320" max="13320" width="10.140625" style="126" customWidth="1"/><col min="13321" max="13321" width="9.5703125" style="126" customWidth="1"/><col min="13322" max="13322" width="10.7109375" style="126" customWidth="1"/><col min="13323" max="13323" width="8.5703125" style="126" customWidth="1"/><col min="13324" max="13324" width="12.42578125" style="126" customWidth="1"/><col min="13325" max="13326" width="11.28515625" style="126" customWidth="1"/><col min="13327" max="13327" width="10.42578125" style="126" customWidth="1"/><col min="13328" max="13328" width="11.42578125" style="126"/><col min="13329" max="13330" width="12.5703125" style="126" customWidth="1"/><col min="13331" max="13568" width="11.42578125" style="126"/><col min="13569" max="13569" width="3.28515625" style="126" customWidth="1"/><col min="13570" max="13570" width="56.140625" style="126" customWidth="1"/><col min="13571" max="13571" width="13" style="126" customWidth="1"/><col min="13572" max="13572" width="12.7109375" style="126" customWidth="1"/><col min="13573" max="13573" width="11.5703125" style="126" customWidth="1"/><col min="13574" max="13574" width="11.140625" style="126" customWidth="1"/><col min="13575" max="13575" width="11.28515625" style="126" customWidth="1"/><col min="13576" max="13576" width="10.140625" style="126" customWidth="1"/><col min="13577" max="13577" width="9.5703125" style="126" customWidth="1"/><col min="13578" max="13578" width="10.7109375" style="126" customWidth="1"/><col min="13579" max="13579" width="8.5703125" style="126" customWidth="1"/><col min="13580" max="13580" width="12.42578125" style="126" customWidth="1"/><col min="13581" max="13582" width="11.28515625" style="126" customWidth="1"/><col min="13583" max="13583" width="10.42578125" style="126" customWidth="1"/><col min="13584" max="13584" width="11.42578125" style="126"/><col min="13585" max="13586" width="12.5703125" style="126" customWidth="1"/><col min="13587" max="13824" width="11.42578125" style="126"/><col min="13825" max="13825" width="3.28515625" style="126" customWidth="1"/><col min="13826" max="13826" width="56.140625" style="126" customWidth="1"/><col min="13827" max="13827" width="13" style="126" customWidth="1"/><col min="13828" max="13828" width="12.7109375" style="126" customWidth="1"/><col min="13829" max="13829" width="11.5703125" style="126" customWidth="1"/><col min="13830" max="13830" width="11.140625" style="126" customWidth="1"/><col min="13831" max="13831" width="11.28515625" style="126" customWidth="1"/><col min="13832" max="13832" width="10.140625" style="126" customWidth="1"/><col min="13833" max="13833" width="9.5703125" style="126" customWidth="1"/><col min="13834" max="13834" width="10.7109375" style="126" customWidth="1"/><col min="13835" max="13835" width="8.5703125" style="126" customWidth="1"/><col min="13836" max="13836" width="12.42578125" style="126" customWidth="1"/><col min="13837" max="13838" width="11.28515625" style="126" customWidth="1"/><col min="13839" max="13839" width="10.42578125" style="126" customWidth="1"/><col min="13840" max="13840" width="11.42578125" style="126"/><col min="13841" max="13842" width="12.5703125" style="126" customWidth="1"/><col min="13843" max="14080" width="11.42578125" style="126"/><col min="14081" max="14081" width="3.28515625" style="126" customWidth="1"/><col min="14082" max="14082" width="56.140625" style="126" customWidth="1"/><col min="14083" max="14083" width="13" style="126" customWidth="1"/><col min="14084" max="14084" width="12.7109375" style="126" customWidth="1"/><col min="14085" max="14085" width="11.5703125" style="126" customWidth="1"/><col min="14086" max="14086" width="11.140625" style="126" customWidth="1"/><col min="14087" max="14087" width="11.28515625" style="126" customWidth="1"/><col min="14088" max="14088" width="10.140625" style="126" customWidth="1"/><col min="14089" max="14089" width="9.5703125" style="126" customWidth="1"/><col min="14090" max="14090" width="10.7109375" style="126" customWidth="1"/><col min="14091" max="14091" width="8.5703125" style="126" customWidth="1"/><col min="14092" max="14092" width="12.42578125" style="126" customWidth="1"/><col min="14093" max="14094" width="11.28515625" style="126" customWidth="1"/><col min="14095" max="14095" width="10.42578125" style="126" customWidth="1"/><col min="14096" max="14096" width="11.42578125" style="126"/><col min="14097" max="14098" width="12.5703125" style="126" customWidth="1"/><col min="14099" max="14336" width="11.42578125" style="126"/><col min="14337" max="14337" width="3.28515625" style="126" customWidth="1"/><col min="14338" max="14338" width="56.140625" style="126" customWidth="1"/><col min="14339" max="14339" width="13" style="126" customWidth="1"/><col min="14340" max="14340" width="12.7109375" style="126" customWidth="1"/><col min="14341" max="14341" width="11.5703125" style="126" customWidth="1"/><col min="14342" max="14342" width="11.140625" style="126" customWidth="1"/><col min="14343" max="14343" width="11.28515625" style="126" customWidth="1"/><col min="14344" max="14344" width="10.140625" style="126" customWidth="1"/><col min="14345" max="14345" width="9.5703125" style="126" customWidth="1"/><col min="14346" max="14346" width="10.7109375" style="126" customWidth="1"/><col min="14347" max="14347" width="8.5703125" style="126" customWidth="1"/><col min="14348" max="14348" width="12.42578125" style="126" customWidth="1"/><col min="14349" max="14350" width="11.28515625" style="126" customWidth="1"/><col min="14351" max="14351" width="10.42578125" style="126" customWidth="1"/><col min="14352" max="14352" width="11.42578125" style="126"/><col min="14353" max="14354" width="12.5703125" style="126" customWidth="1"/><col min="14355" max="14592" width="11.42578125" style="126"/><col min="14593" max="14593" width="3.28515625" style="126" customWidth="1"/><col min="14594" max="14594" width="56.140625" style="126" customWidth="1"/><col min="14595" max="14595" width="13" style="126" customWidth="1"/><col min="14596" max="14596" width="12.7109375" style="126" customWidth="1"/><col min="14597" max="14597" width="11.5703125" style="126" customWidth="1"/><col min="14598" max="14598" width="11.140625" style="126" customWidth="1"/><col min="14599" max="14599" width="11.28515625" style="126" customWidth="1"/><col min="14600" max="14600" width="10.140625" style="126" customWidth="1"/><col min="14601" max="14601" width="9.5703125" style="126" customWidth="1"/><col min="14602" max="14602" width="10.7109375" style="126" customWidth="1"/><col min="14603" max="14603" width="8.5703125" style="126" customWidth="1"/><col min="14604" max="14604" width="12.42578125" style="126" customWidth="1"/><col min="14605" max="14606" width="11.28515625" style="126" customWidth="1"/><col min="14607" max="14607" width="10.42578125" style="126" customWidth="1"/><col min="14608" max="14608" width="11.42578125" style="126"/><col min="14609" max="14610" width="12.5703125" style="126" customWidth="1"/><col min="14611" max="14848" width="11.42578125" style="126"/><col min="14849" max="14849" width="3.28515625" style="126" customWidth="1"/><col min="14850" max="14850" width="56.140625" style="126" customWidth="1"/><col min="14851" max="14851" width="13" style="126" customWidth="1"/><col min="14852" max="14852" width="12.7109375" style="126" customWidth="1"/><col min="14853" max="14853" width="11.5703125" style="126" customWidth="1"/><col min="14854" max="14854" width="11.140625" style="126" customWidth="1"/><col min="14855" max="14855" width="11.28515625" style="126" customWidth="1"/><col min="14856" max="14856" width="10.140625" style="126" customWidth="1"/><col min="14857" max="14857" width="9.5703125" style="126" customWidth="1"/><col min="14858" max="14858" width="10.7109375" style="126" customWidth="1"/><col min="14859" max="14859" width="8.5703125" style="126" customWidth="1"/><col min="14860" max="14860" width="12.42578125" style="126" customWidth="1"/><col min="14861" max="14862" width="11.28515625" style="126" customWidth="1"/><col min="14863" max="14863" width="10.42578125" style="126" customWidth="1"/><col min="14864" max="14864" width="11.42578125" style="126"/><col min="14865" max="14866" width="12.5703125" style="126" customWidth="1"/><col min="14867" max="15104" width="11.42578125" style="126"/><col min="15105" max="15105" width="3.28515625" style="126" customWidth="1"/><col min="15106" max="15106" width="56.140625" style="126" customWidth="1"/><col min="15107" max="15107" width="13" style="126" customWidth="1"/><col min="15108" max="15108" width="12.7109375" style="126" customWidth="1"/><col min="15109" max="15109" width="11.5703125" style="126" customWidth="1"/><col min="15110" max="15110" width="11.140625" style="126" customWidth="1"/><col min="15111" max="15111" width="11.28515625" style="126" customWidth="1"/><col min="15112" max="15112" width="10.140625" style="126" customWidth="1"/><col min="15113" max="15113" width="9.5703125" style="126" customWidth="1"/><col min="15114" max="15114" width="10.7109375" style="126" customWidth="1"/><col min="15115" max="15115" width="8.5703125" style="126" customWidth="1"/><col min="15116" max="15116" width="12.42578125" style="126" customWidth="1"/><col min="15117" max="15118" width="11.28515625" style="126" customWidth="1"/><col min="15119" max="15119" width="10.42578125" style="126" customWidth="1"/><col min="15120" max="15120" width="11.42578125" style="126"/><col min="15121" max="15122" width="12.5703125" style="126" customWidth="1"/><col min="15123" max="15360" width="11.42578125" style="126"/><col min="15361" max="15361" width="3.28515625" style="126" customWidth="1"/><col min="15362" max="15362" width="56.140625" style="126" customWidth="1"/><col min="15363" max="15363" width="13" style="126" customWidth="1"/><col min="15364" max="15364" width="12.7109375" style="126" customWidth="1"/><col min="15365" max="15365" width="11.5703125" style="126" customWidth="1"/><col min="15366" max="15366" width="11.140625" style="126" customWidth="1"/><col min="15367" max="15367" width="11.28515625" style="126" customWidth="1"/><col min="15368" max="15368" width="10.140625" style="126" customWidth="1"/><col min="15369" max="15369" width="9.5703125" style="126" customWidth="1"/><col min="15370" max="15370" width="10.7109375" style="126" customWidth="1"/><col min="15371" max="15371" width="8.5703125" style="126" customWidth="1"/><col min="15372" max="15372" width="12.42578125" style="126" customWidth="1"/><col min="15373" max="15374" width="11.28515625" style="126" customWidth="1"/><col min="15375" max="15375" width="10.42578125" style="126" customWidth="1"/><col min="15376" max="15376" width="11.42578125" style="126"/><col min="15377" max="15378" width="12.5703125" style="126" customWidth="1"/><col min="15379" max="15616" width="11.42578125" style="126"/><col min="15617" max="15617" width="3.28515625" style="126" customWidth="1"/><col min="15618" max="15618" width="56.140625" style="126" customWidth="1"/><col min="15619" max="15619" width="13" style="126" customWidth="1"/><col min="15620" max="15620" width="12.7109375" style="126" customWidth="1"/><col min="15621" max="15621" width="11.5703125" style="126" customWidth="1"/><col min="15622" max="15622" width="11.140625" style="126" customWidth="1"/><col min="15623" max="15623" width="11.28515625" style="126" customWidth="1"/><col min="15624" max="15624" width="10.140625" style="126" customWidth="1"/><col min="15625" max="15625" width="9.5703125" style="126" customWidth="1"/><col min="15626" max="15626" width="10.7109375" style="126" customWidth="1"/><col min="15627" max="15627" width="8.5703125" style="126" customWidth="1"/><col min="15628" max="15628" width="12.42578125" style="126" customWidth="1"/><col min="15629" max="15630" width="11.28515625" style="126" customWidth="1"/><col min="15631" max="15631" width="10.42578125" style="126" customWidth="1"/><col min="15632" max="15632" width="11.42578125" style="126"/><col min="15633" max="15634" width="12.5703125" style="126" customWidth="1"/><col min="15635" max="15872" width="11.42578125" style="126"/><col min="15873" max="15873" width="3.28515625" style="126" customWidth="1"/><col min="15874" max="15874" width="56.140625" style="126" customWidth="1"/><col min="15875" max="15875" width="13" style="126" customWidth="1"/><col min="15876" max="15876" width="12.7109375" style="126" customWidth="1"/><col min="15877" max="15877" width="11.5703125" style="126" customWidth="1"/><col min="15878" max="15878" width="11.140625" style="126" customWidth="1"/><col min="15879" max="15879" width="11.28515625" style="126" customWidth="1"/><col min="15880" max="15880" width="10.140625" style="126" customWidth="1"/><col min="15881" max="15881" width="9.5703125" style="126" customWidth="1"/><col min="15882" max="15882" width="10.7109375" style="126" customWidth="1"/><col min="15883" max="15883" width="8.5703125" style="126" customWidth="1"/><col min="15884" max="15884" width="12.42578125" style="126" customWidth="1"/><col min="15885" max="15886" width="11.28515625" style="126" customWidth="1"/><col min="15887" max="15887" width="10.42578125" style="126" customWidth="1"/><col min="15888" max="15888" width="11.42578125" style="126"/><col min="15889" max="15890" width="12.5703125" style="126" customWidth="1"/><col min="15891" max="16128" width="11.42578125" style="126"/><col min="16129" max="16129" width="3.28515625" style="126" customWidth="1"/><col min="16130" max="16130" width="56.140625" style="126" customWidth="1"/><col min="16131" max="16131" width="13" style="126" customWidth="1"/><col min="16132" max="16132" width="12.7109375" style="126" customWidth="1"/><col min="16133" max="16133" width="11.5703125" style="126" customWidth="1"/><col min="16134" max="16134" width="11.140625" style="126" customWidth="1"/><col min="16135" max="16135" width="11.28515625" style="126" customWidth="1"/><col min="16136" max="16136" width="10.140625" style="126" customWidth="1"/><col min="16137" max="16137" width="9.5703125" style="126" customWidth="1"/><col min="16138" max="16138" width="10.7109375" style="126" customWidth="1"/><col min="16139" max="16139" width="8.5703125" style="126" customWidth="1"/><col min="16140" max="16140" width="12.42578125" style="126" customWidth="1"/><col min="16141" max="16142" width="11.28515625" style="126" customWidth="1"/><col min="16143" max="16143" width="10.42578125" style="126" customWidth="1"/><col min="16144" max="16144" width="11.42578125" style="126"/><col min="16145" max="16146" width="12.5703125" style="126" customWidth="1"/><col min="16147" max="16384" width="11.42578125" style="126"/></cols><sheetData><row r="1" spans="1:30" s="21" customFormat="1" ht="116.25" customHeight="1"><c r="A1" s="243" t="str"><f>Translation!$A$31</f><v>Island  Sustainable Energy Action Plan (ISEAP)</v></c><c r="B1" s="243"/><c r="C1" s="243"/><c r="D1" s="243"/><c r="E1" s="243"/><c r="F1" s="243"/><c r="G1" s="243"/><c r="H1" s="243"/><c r="I1" s="243"/><c r="J1" s="243"/><c r="K1" s="243"/><c r="L1" s="243"/><c r="M1" s="243"/><c r="N1" s="243"/><c r="O1" s="243"/><c r="P1" s="243"/><c r="Q1" s="243"/><c r="R1" s="243"/><c r="S1" s="243"/><c r="T1" s="243"/><c r="U1" s="243"/></row><row r="2" spans="1:30" s="21" customFormat="1" ht="28.5" customHeight="1"><c r="A2" s="82"/><c r="B2" s="230" t="s"><v>450</v></c><c r="C2" s="82"/><c r="D2" s="82"/><c r="E2" s="82"/><c r="F2" s="86"/><c r="G2" s="86"/><c r="H2" s="87"/><c r="I2" s="84" t="str"><f>Translation!$A$10</f><v>Island</v></c><c r="J2" s="85" t="str"><f>'Start here'!$B$5</f><v>Cyprus - Agios Athanasios</v></c><c r="K2" s="87"/><c r="L2" s="87"/><c r="M2" s="87"/><c r="N2" s="87"/><c r="O2" s="87"/><c r="P2" s="87"/><c r="Q2" s="87"/><c r="R2" s="160"/><c r="S2" s="162"/><c r="T2" s="84" t="str"><f>Translation!$A$51</f><v>Inventory year</v></c><c r="U2" s="161"><v>2020</v></c></row><row r="3" spans="1:30" ht="28.5" customHeight="1"><c r="A3" s="231"/><c r="D3" s="231"/><c r="E3" s="231"/><c r="F3" s="231"/><c r="G3" s="231"/><c r="H3" s="231"/><c r="I3" s="231"/><c r="J3" s="127"/><c r="K3" s="127"/><c r="T3" s="27"/></row><row r="4" spans="1:30" ht="46.5" customHeight="1"><c r="A4" s="266" t="str"><f>Translation!A154</f><v>PLAN EMISSION INVENTORY IN 2020 (implementing sustainable energy actions)</v></c><c r="B4" s="266"/><c r="C4" s="266"/><c r="D4" s="266"/><c r="E4" s="266"/><c r="F4" s="266"/><c r="G4" s="266"/><c r="H4" s="266"/><c r="I4" s="266"/><c r="J4" s="266"/><c r="K4" s="266"/><c r="L4" s="266"/><c r="M4" s="266"/><c r="N4" s="266"/><c r="O4" s="266"/><c r="P4" s="266"/><c r="Q4" s="266"/><c r="R4" s="266"/><c r="S4" s="266"/><c r="T4" s="266"/><c r="U4" s="266"/><c r="V4" s="210"/><c r="W4" s="210"/><c r="X4" s="210"/><c r="Y4" s="210"/><c r="Z4" s="210"/><c r="AA4" s="210"/><c r="AB4" s="210"/><c r="AC4" s="210"/><c r="AD4" s="210"/></row><row r="5" spans="1:30" ht="13.5" customHeight="1"><c r="A5" s="129"/><c r="B5" s="130"/><c r="C5" s="131"/><c r="D5" s="131"/><c r="E5" s="131"/><c r="F5" s="131"/><c r="G5" s="131"/><c r="H5" s="131"/><c r="I5" s="131"/><c r="J5" s="131"/><c r="K5" s="132"/><c r="L5" s="132"/><c r="M5" s="132"/><c r="N5" s="132"/></row><row r="6" spans="1:30" ht="18.75" customHeight="1"><c r="A6" s="137"/><c r="B6" s="146"/><c r="C6" s="147"/><c r="D6" s="148"/><c r="E6" s="148"/><c r="F6" s="148"/><c r="G6" s="149"/><c r="H6" s="150"/><c r="S6" s="270" t="str"><f>Translation!$A$53</f><v>Mandatory fields</v></c><c r="T6" s="270"/><c r="U6" s="270"/></row><row r="7" spans="1:30" s="135" customFormat="1" ht="36"><c r="A7" s="133" t="s"><v>0</v></c><c r="B7" s="134" t="str"><f>Translation!A50</f><v>GENERAL DATA</v></c><c r="L7" s="136"/></row><row r="8" spans="1:30" ht="21"><c r="A8" s="137"/><c r="B8" s="139" t="str"><f>Translation!A52</f><v>Number of inhabitants</v></c><c r="C8" s="286"><v>17862</v></c><c r="D8" s="287"/><c r="E8" s="163" t="str"><f>"("&amp;U2&amp;")"</f><v>(2020)</v></c><c r="F8" s="140"/><c r="G8" s="141"/></row><row r="9" spans="1:30" ht="11.25" customHeight="1"><c r="A9" s="137"/><c r="B9" s="140"/><c r="C9" s="140"/><c r="D9" s="140"/><c r="E9" s="138"/><c r="F9" s="138"/><c r="G9" s="138"/><c r="H9" s="142"/><c r="I9" s="140"/><c r="J9" s="141"/><c r="K9" s="143"/></row><row r="10" spans="1:30" ht="21"><c r="A10" s="144"/><c r="B10" s="138" t="str"><f>Translation!A13</f><v>CO2 calculation method</v></c><c r="C10" s="288" t="str"><f>'Start here'!F7</f><v>IPCC emission factors</v></c><c r="D10" s="288"/><c r="E10" s="288"/><c r="F10" s="288"/><c r="G10" s="288"/><c r="H10" s="288"/><c r="I10" s="288"/><c r="J10" s="288"/><c r="K10" s="145"/></row><row r="11" spans="1:30" ht="17.25" customHeight="1"><c r="A11" s="128"/><c r="B11" s="128"/><c r="C11" s="128"/><c r="D11" s="128"/><c r="E11" s="128"/><c r="F11" s="128"/><c r="G11" s="128"/><c r="H11" s="128"/><c r="I11" s="128"/><c r="J11" s="128"/><c r="K11" s="128"/><c r="L11" s="128"/><c r="M11" s="128"/><c r="N11" s="128"/><c r="O11" s="128"/><c r="P11" s="128"/><c r="Q11" s="128"/><c r="R11" s="128"/></row><row r="12" spans="1:30" s="135" customFormat="1" ht="36"><c r="A12" s="133" t="s"><v>4</v></c><c r="B12" s="134" t="str"><f>Translation!A54</f><v>RESULTS OF ENERGY BALANCE</v></c><c r="C12" s="133"/><c r="D12" s="134"/><c r="E12" s="133"/><c r="F12" s="134"/><c r="G12" s="133"/><c r="H12" s="134"/><c r="I12" s="133"/><c r="J12" s="134"/><c r="K12" s="151"/><c r="L12" s="151"/><c r="M12" s="151"/><c r="N12" s="151"/></row><row r="13" spans="1:30" s="91" customFormat="1" ht="31.5"><c r="B13" s="92" t="str"><f>Translation!A55</f><v>FINAL ENERGY DEMAND</v></c><c r="C13" s="92"/><c r="D13" s="92"/><c r="E13" s="92"/><c r="F13" s="92"/><c r="G13" s="92"/><c r="H13" s="92"/><c r="I13" s="92"/><c r="J13" s="92"/><c r="K13" s="92"/><c r="L13" s="92"/><c r="M13" s="92"/><c r="N13" s="92"/><c r="O13" s="92"/><c r="P13" s="92"/><c r="Q13" s="92"/><c r="R13" s="92"/><c r="S13" s="92"/><c r="T13" s="92"/><c r="U13" s="93" t="str"><f>Translation!$A$21</f><v>[MWh]</v></c></row><row r="14" spans="1:30" s="55" customFormat="1" ht="32.25" customHeight="1"><c r="B14" s="284" t="str"><f>Translation!A56</f><v>DEMAND SECTOR</v></c><c r="C14" s="289" t="str"><f>Translation!A93</f><v>ENERGY FOR FINAL USE</v></c><c r="D14" s="290"/><c r="E14" s="290"/><c r="F14" s="290"/><c r="G14" s="290"/><c r="H14" s="290"/><c r="I14" s="290"/><c r="J14" s="290"/><c r="K14" s="290"/><c r="L14" s="290"/><c r="M14" s="290"/><c r="N14" s="290"/><c r="O14" s="290"/><c r="P14" s="290"/><c r="Q14" s="290"/><c r="R14" s="290"/><c r="S14" s="290"/><c r="T14" s="290"/><c r="U14" s="291"/></row><row r="15" spans="1:30" s="55" customFormat="1" ht="18" customHeight="1"><c r="B15" s="285"/><c r="C15" s="289" t="str"><f>Translation!A94</f><v>Centralized energy services</v></c><c r="D15" s="290"/><c r="E15" s="290"/><c r="F15" s="291"/><c r="G15" s="289" t="str"><f>Translation!A98</f><v>Fossil fuels</v></c><c r="H15" s="290"/><c r="I15" s="290"/><c r="J15" s="290"/><c r="K15" s="290"/><c r="L15" s="290"/><c r="M15" s="291"/><c r="N15" s="289" t="str"><f>Translation!A105</f><v>Renewable energy sources (excluding electricity and heat sold to public networks)</v></c><c r="O15" s="290"/><c r="P15" s="290"/><c r="Q15" s="290"/><c r="R15" s="290"/><c r="S15" s="290"/><c r="T15" s="291"/><c r="U15" s="284" t="str"><f>Translation!A118</f><v>TOTAL</v></c></row><row r="16" spans="1:30" s="66" customFormat="1" ht="67.5" customHeight="1"><c r="B16" s="65" t="str"><f>Translation!A58</f><v>Sector description</v></c><c r="C16" s="237" t="str"><f>Translation!A95</f><v>Electricity from public grid</v></c><c r="D16" s="237" t="str"><f>Translation!A96</f><v>Heat from district heating</v></c><c r="E16" s="237" t="str"><f>Translation!A97</f><v>Cold from district cooling</v></c><c r="F16" s="237" t="str"><f>Translation!A116</f><v>Subtotal</v></c><c r="G16" s="237" t="str"><f>Translation!A99</f><v>Fueloil</v></c><c r="H16" s="237" t="str"><f>Translation!A100</f><v>Diesel</v></c><c r="I16" s="237" t="str"><f>Translation!A101</f><v>Gasoline</v></c><c r="J16" s="237" t="str"><f>Translation!A102</f><v>LPG</v></c><c r="K16" s="237" t="str"><f>Translation!A103</f><v>Natural gas</v></c><c r="L16" s="237" t="str"><f>Translation!A104</f><v>Coal</v></c><c r="M16" s="237" t="str"><f>Translation!A116</f><v>Subtotal</v></c><c r="N16" s="237" t="str"><f>Translation!A108</f><v>Hydro</v></c><c r="O16" s="237" t="str"><f>Translation!A109</f><v>Wind</v></c><c r="P16" s="237" t="str"><f>Translation!A110</f><v>Solar</v></c><c r="Q16" s="237" t="str"><f>Translation!A111</f><v>Geothermal</v></c><c r="R16" s="237" t="str"><f>Translation!A112</f><v>Ocean</v></c><c r="S16" s="237" t="str"><f>Translation!A113</f><v>Biomass</v></c><c r="T16" s="237" t="str"><f>Translation!A116</f><v>Subtotal</v></c><c r="U16" s="285"/></row><row r="17" spans="1:21" s="21" customFormat="1" ht="15.75"><c r="A17" s="22"/><c r="B17" s="70" t="str"><f>Translation!A59</f><v>RESIDENTIAL</v></c><c r="C17" s="124"><f>SUM(C18:C26)</f><v>36017.791854741161</v></c><c r="D17" s="124"><f>SUM(D18:D26)</f><v>0</v></c><c r="E17" s="124"><f>SUM(E18:E26)</f><v>0</v></c><c r="F17" s="68"><f t="shared" ref="F17:F52" si="0">SUM(C17:E17)</f><v>36017.791854741161</v></c><c r="G17" s="124"><f t="shared" ref="G17:L17" si="1">SUM(G18:G26)</f><v>16414.160801170536</v></c><c r="H17" s="124"><f t="shared" si="1"/><v>0</v></c><c r="I17" s="124"><f t="shared" si="1"/><v>0</v></c><c r="J17" s="124"><f t="shared" si="1"/><v>2351</v></c><c r="K17" s="124"><f t="shared" si="1"/><v>0</v></c><c r="L17" s="124"><f t="shared" si="1"/><v>0</v></c><c r="M17" s="68"><f t="shared" ref="M17:M52" si="2">SUM(G17:L17)</f><v>18765.160801170536</v></c><c r="N17" s="124"><f t="shared" ref="N17:S17" si="3">SUM(N18:N26)</f><v>0</v></c><c r="O17" s="124"><f t="shared" si="3"/><v>0</v></c><c r="P17" s="124"><f t="shared" si="3"/><v>4526</v></c><c r="Q17" s="124"><f t="shared" si="3"/><v>124.75899612842915</v></c><c r="R17" s="124"><f t="shared" si="3"/><v>0</v></c><c r="S17" s="124"><f t="shared" si="3"/><v>2511.1746656619703</v></c><c r="T17" s="68"><f t="shared" ref="T17:T52" si="4">SUM(N17:S17)</f><v>7161.9336617903991</v></c><c r="U17" s="68"><f t="shared" ref="U17:U52" si="5">F17+M17+T17</f><v>61944.88631770209</v></c></row><row r="18" spans="1:21" s="21" customFormat="1" ht="15.75"><c r="A18" s="22"/><c r="B18" s="197" t="str"><f>Translation!A60</f><v>Hot water</v></c><c r="C18" s="158"><v>1080.5337556422353</v></c><c r="D18" s="158"/><c r="E18" s="158"/><c r="F18" s="68"><f t="shared" si="0"/><v>1080.5337556422353</v></c><c r="G18" s="158"><v>945.46703618695585</v></c><c r="H18" s="158"><v>0</v></c><c r="I18" s="158"><v>0</v></c><c r="J18" s="158"><v>68</v></c><c r="K18" s="158"><v>0</v></c><c r="L18" s="158"><v>0</v></c><c r="M18" s="68"><f t="shared" si="2"/><v>1013.4670361869559</v></c><c r="N18" s="158"><v>0</v></c><c r="O18" s="158"><v>0</v></c><c r="P18" s="158"><v>4390</v></c><c r="Q18" s="158"><v>33.766679863819853</v></c><c r="R18" s="158"><v>0</v></c><c r="S18" s="158"><v>236.36675904673896</v></c><c r="T18" s="68"><f t="shared" si="4"/><v>4660.1334389105596</v></c><c r="U18" s="68"><f t="shared" si="5"/><v>6754.1342307397508</v></c></row><row r="19" spans="1:21" s="21" customFormat="1" ht="15.75"><c r="A19" s="22"/><c r="B19" s="197" t="str"><f>Translation!A61</f><v>Heating and cooling</v></c><c r="C19" s="158"><v>25932.810135413638</v></c><c r="D19" s="158"/><c r="E19" s="158"/><c r="F19" s="68"><f t="shared" si="0"/><v>25932.810135413638</v></c><c r="G19" s="158"><v>15468.69376498358</v></c><c r="H19" s="158"><v>0</v></c><c r="I19" s="158"><v>0</v></c><c r="J19" s="158"><v>1820</v></c><c r="K19" s="158"><v>0</v></c><c r="L19" s="158"><v>0</v></c><c r="M19" s="68"><f t="shared" si="2"/><v>17288.693764983582</v></c><c r="N19" s="158"><v>0</v></c><c r="O19" s="158"><v>0</v></c><c r="P19" s="158"><v>136</v></c><c r="Q19" s="158"><v>90.992316264609286</v></c><c r="R19" s="158"><v>0</v></c><c r="S19" s="158"><v>2274.8079066152313</v></c><c r="T19" s="68"><f t="shared" si="4"/><v>2501.8002228798405</v></c><c r="U19" s="68"><f t="shared" si="5"/><v>45723.304123277063</v></c></row><row r="20" spans="1:21" s="21" customFormat="1" ht="15.75"><c r="A20" s="22"/><c r="B20" s="197" t="str"><f>Translation!A62</f><v>Lighting</v></c><c r="C20" s="158"><v>1440.7116741896473</v></c><c r="D20" s="158"/><c r="E20" s="158"/><c r="F20" s="68"><f t="shared" si="0"/><v>1440.7116741896473</v></c><c r="G20" s="158"><v>0</v></c><c r="H20" s="158"><v>0</v></c><c r="I20" s="158"><v>0</v></c><c r="J20" s="158"><v>0</v></c><c r="K20" s="158"><v>0</v></c><c r="L20" s="158"><v>0</v></c><c r="M20" s="68"><f t="shared" si="2"/><v>0</v></c><c r="N20" s="158"><v>0</v></c><c r="O20" s="158"><v>0</v></c><c r="P20" s="158"><v>0</v></c><c r="Q20" s="158"><v>0</v></c><c r="R20" s="158"><v>0</v></c><c r="S20" s="158"><v>0</v></c><c r="T20" s="68"><f t="shared" si="4"/><v>0</v></c><c r="U20" s="68"><f t="shared" si="5"/><v>1440.7116741896473</v></c></row><row r="21" spans="1:21" s="21" customFormat="1" ht="15.75"><c r="A21" s="22"/><c r="B21" s="197" t="str"><f>Translation!A63</f><v>Cooking</v></c><c r="C21" s="158"><v>1080.5337556422353</v></c><c r="D21" s="158"/><c r="E21" s="158"/><c r="F21" s="68"><f t="shared" si="0"/><v>1080.5337556422353</v></c><c r="G21" s="158"><v>0</v></c><c r="H21" s="158"><v>0</v></c><c r="I21" s="158"><v>0</v></c><c r="J21" s="158"><v>463</v></c><c r="K21" s="158"><v>0</v></c><c r="L21" s="158"><v>0</v></c><c r="M21" s="68"><f t="shared" si="2"/><v>463</v></c><c r="N21" s="158"><v>0</v></c><c r="O21" s="158"><v>0</v></c><c r="P21" s="158"><v>0</v></c><c r="Q21" s="158"><v>0</v></c><c r="R21" s="158"><v>0</v></c><c r="S21" s="158"><v>0</v></c><c r="T21" s="68"><f t="shared" si="4"/><v>0</v></c><c r="U21" s="68"><f t="shared" si="5"/><v>1543.5337556422353</v></c></row><row r="22" spans="1:21" s="21" customFormat="1" ht="15.75"><c r="A22" s="22"/><c r="B22" s="197" t="str"><f>Translation!A64</f><v>Refrigerator and freezers</v></c><c r="C22" s="158"/><c r="D22" s="158"/><c r="E22" s="158"/><c r="F22" s="68"><f t="shared" si="0"/><v>0</v></c><c r="G22" s="158"><v>0</v></c><c r="H22" s="158"><v>0</v></c><c r="I22" s="158"><v>0</v></c><c r="J22" s="158"><v>0</v></c><c r="K22" s="158"><v>0</v></c><c r="L22" s="158"><v>0</v></c><c r="M22" s="68"><f t="shared" si="2"/><v>0</v></c><c r="N22" s="158"><v>0</v></c><c r="O22" s="158"><v>0</v></c><c r="P22" s="158"><v>0</v></c><c r="Q22" s="158"><v>0</v></c><c r="R22" s="158"><v>0</v></c><c r="S22" s="158"><v>0</v></c><c r="T22" s="68"><f t="shared" si="4"/><v>0</v></c><c r="U22" s="68"><f t="shared" si="5"/><v>0</v></c></row><row r="23" spans="1:21" s="21" customFormat="1" ht="15.75"><c r="A23" s="22"/><c r="B23" s="197" t="str"><f>Translation!A65</f><v>Laundry machines and dryers</v></c><c r="C23" s="158"/><c r="D23" s="158"/><c r="E23" s="158"/><c r="F23" s="68"><f t="shared" si="0"/><v>0</v></c><c r="G23" s="158"><v>0</v></c><c r="H23" s="158"><v>0</v></c><c r="I23" s="158"><v>0</v></c><c r="J23" s="158"><v>0</v></c><c r="K23" s="158"><v>0</v></c><c r="L23" s="158"><v>0</v></c><c r="M23" s="68"><f t="shared" si="2"/><v>0</v></c><c r="N23" s="158"><v>0</v></c><c r="O23" s="158"><v>0</v></c><c r="P23" s="158"><v>0</v></c><c r="Q23" s="158"><v>0</v></c><c r="R23" s="158"><v>0</v></c><c r="S23" s="158"><v>0</v></c><c r="T23" s="68"><f t="shared" si="4"/><v>0</v></c><c r="U23" s="68"><f t="shared" si="5"/><v>0</v></c></row><row r="24" spans="1:21" s="21" customFormat="1" ht="15.75"><c r="A24" s="22"/><c r="B24" s="197" t="str"><f>Translation!A66</f><v>Dish washing</v></c><c r="C24" s="158"/><c r="D24" s="158"/><c r="E24" s="158"/><c r="F24" s="68"><f t="shared" si="0"/><v>0</v></c><c r="G24" s="158"><v>0</v></c><c r="H24" s="158"><v>0</v></c><c r="I24" s="158"><v>0</v></c><c r="J24" s="158"><v>0</v></c><c r="K24" s="158"><v>0</v></c><c r="L24" s="158"><v>0</v></c><c r="M24" s="68"><f t="shared" si="2"/><v>0</v></c><c r="N24" s="158"><v>0</v></c><c r="O24" s="158"><v>0</v></c><c r="P24" s="158"><v>0</v></c><c r="Q24" s="158"><v>0</v></c><c r="R24" s="158"><v>0</v></c><c r="S24" s="158"><v>0</v></c><c r="T24" s="68"><f t="shared" si="4"/><v>0</v></c><c r="U24" s="68"><f t="shared" si="5"/><v>0</v></c></row><row r="25" spans="1:21" s="21" customFormat="1" ht="15.75"><c r="A25" s="22"/><c r="B25" s="197" t="str"><f>Translation!A67</f><v>Tv sets</v></c><c r="C25" s="158"/><c r="D25" s="158"/><c r="E25" s="158"/><c r="F25" s="68"><f t="shared" si="0"/><v>0</v></c><c r="G25" s="158"><v>0</v></c><c r="H25" s="158"><v>0</v></c><c r="I25" s="158"><v>0</v></c><c r="J25" s="158"><v>0</v></c><c r="K25" s="158"><v>0</v></c><c r="L25" s="158"><v>0</v></c><c r="M25" s="68"><f t="shared" si="2"/><v>0</v></c><c r="N25" s="158"><v>0</v></c><c r="O25" s="158"><v>0</v></c><c r="P25" s="158"><v>0</v></c><c r="Q25" s="158"><v>0</v></c><c r="R25" s="158"><v>0</v></c><c r="S25" s="158"><v>0</v></c><c r="T25" s="68"><f t="shared" si="4"/><v>0</v></c><c r="U25" s="68"><f t="shared" si="5"/><v>0</v></c></row><row r="26" spans="1:21" s="21" customFormat="1" ht="15.75"><c r="A26" s="22"/><c r="B26" s="197" t="str"><f>Translation!A68</f><v>Other electric appliances</v></c><c r="C26" s="158"><v>6483.2025338534095</v></c><c r="D26" s="158"/><c r="E26" s="158"/><c r="F26" s="68"><f t="shared" si="0"/><v>6483.2025338534095</v></c><c r="G26" s="158"><v>0</v></c><c r="H26" s="158"><v>0</v></c><c r="I26" s="158"><v>0</v></c><c r="J26" s="158"><v>0</v></c><c r="K26" s="158"><v>0</v></c><c r="L26" s="158"><v>0</v></c><c r="M26" s="68"><f t="shared" si="2"/><v>0</v></c><c r="N26" s="158"><v>0</v></c><c r="O26" s="158"><v>0</v></c><c r="P26" s="158"><v>0</v></c><c r="Q26" s="158"><v>0</v></c><c r="R26" s="158"><v>0</v></c><c r="S26" s="158"><v>0</v></c><c r="T26" s="68"><f t="shared" si="4"/><v>0</v></c><c r="U26" s="68"><f t="shared" si="5"/><v>6483.2025338534095</v></c></row><row r="27" spans="1:21" s="21" customFormat="1" ht="15.75"><c r="A27" s="22"/><c r="B27" s="70" t="str"><f>Translation!A69</f><v>PRIMARY SECTOR</v></c><c r="C27" s="124"><f>SUM(C28:C29)</f><v>0</v></c><c r="D27" s="124"><f>SUM(D28:D29)</f><v>0</v></c><c r="E27" s="124"><f>SUM(E28:E29)</f><v>0</v></c><c r="F27" s="68"><f t="shared" si="0"/><v>0</v></c><c r="G27" s="124"><f t="shared" ref="G27:L27" si="6">SUM(G28:G29)</f><v>0</v></c><c r="H27" s="124"><f t="shared" si="6"/><v>0</v></c><c r="I27" s="124"><f t="shared" si="6"/><v>0</v></c><c r="J27" s="124"><f t="shared" si="6"/><v>8</v></c><c r="K27" s="124"><f t="shared" si="6"/><v>0</v></c><c r="L27" s="124"><f t="shared" si="6"/><v>0</v></c><c r="M27" s="68"><f t="shared" si="2"/><v>8</v></c><c r="N27" s="124"><f t="shared" ref="N27:S27" si="7">SUM(N28:N29)</f><v>0</v></c><c r="O27" s="124"><f t="shared" si="7"/><v>0</v></c><c r="P27" s="124"><f t="shared" si="7"/><v>0</v></c><c r="Q27" s="124"><f t="shared" si="7"/><v>0</v></c><c r="R27" s="124"><f t="shared" si="7"/><v>0</v></c><c r="S27" s="124"><f t="shared" si="7"/><v>19</v></c><c r="T27" s="68"><f t="shared" si="4"/><v>19</v></c><c r="U27" s="68"><f t="shared" si="5"/><v>27</v></c></row><row r="28" spans="1:21" s="21" customFormat="1" ht="15.75"><c r="A28" s="22"/><c r="B28" s="198" t="str"><f>Translation!A70</f><v>Agriculture, forestry and fishing</v></c><c r="C28" s="158"/><c r="D28" s="158"/><c r="E28" s="158"/><c r="F28" s="68"><f t="shared" si="0"/><v>0</v></c><c r="G28" s="158"/><c r="H28" s="158"><v>0</v></c><c r="I28" s="158"><v>0</v></c><c r="J28" s="158"><v>8</v></c><c r="K28" s="158"><v>0</v></c><c r="L28" s="158"><v>0</v></c><c r="M28" s="68"><f t="shared" si="2"/><v>8</v></c><c r="N28" s="158"><v>0</v></c><c r="O28" s="158"><v>0</v></c><c r="P28" s="158"><v>0</v></c><c r="Q28" s="158"><v>0</v></c><c r="R28" s="158"><v>0</v></c><c r="S28" s="158"><v>19</v></c><c r="T28" s="68"><f t="shared" si="4"/><v>19</v></c><c r="U28" s="68"><f t="shared" si="5"/><v>27</v></c></row><row r="29" spans="1:21" s="21" customFormat="1" ht="15.75"><c r="A29" s="22"/><c r="B29" s="198" t="str"><f>Translation!A71</f><v>Mining and quarrying</v></c><c r="C29" s="158"/><c r="D29" s="158"/><c r="E29" s="158"/><c r="F29" s="68"><f t="shared" si="0"/><v>0</v></c><c r="G29" s="158"><v>0</v></c><c r="H29" s="158"><v>0</v></c><c r="I29" s="158"><v>0</v></c><c r="J29" s="158"><v>0</v></c><c r="K29" s="158"><v>0</v></c><c r="L29" s="158"><v>0</v></c><c r="M29" s="68"><f t="shared" si="2"/><v>0</v></c><c r="N29" s="158"><v>0</v></c><c r="O29" s="158"><v>0</v></c><c r="P29" s="158"><v>0</v></c><c r="Q29" s="158"><v>0</v></c><c r="R29" s="158"><v>0</v></c><c r="S29" s="158"><v>0</v></c><c r="T29" s="68"><f t="shared" si="4"/><v>0</v></c><c r="U29" s="68"><f t="shared" si="5"/><v>0</v></c></row><row r="30" spans="1:21" s="21" customFormat="1" ht="15.75"><c r="A30" s="22"/><c r="B30" s="65" t="str"><f>Translation!A72</f><v>SECONDARY SECTOR</v></c><c r="C30" s="124"><f>SUM(C31:C33)</f><v>52324.870376550374</v></c><c r="D30" s="124"><f>SUM(D31:D33)</f><v>0</v></c><c r="E30" s="124"><f>SUM(E31:E33)</f><v>0</v></c><c r="F30" s="68"><f t="shared" si="0"/><v>52324.870376550374</v></c><c r="G30" s="124"><f t="shared" ref="G30:L30" si="8">SUM(G31:G33)</f><v>86.069419762013112</v></c><c r="H30" s="124"><f t="shared" si="8"/><v>0</v></c><c r="I30" s="124"><f t="shared" si="8"/><v>0</v></c><c r="J30" s="124"><f t="shared" si="8"/><v>5918</v></c><c r="K30" s="124"><f t="shared" si="8"/><v>0</v></c><c r="L30" s="124"><f t="shared" si="8"/><v>0</v></c><c r="M30" s="68"><f t="shared" si="2"/><v>6004.0694197620132</v></c><c r="N30" s="124"><f t="shared" ref="N30:S30" si="9">SUM(N31:N33)</f><v>0</v></c><c r="O30" s="124"><f t="shared" si="9"/><v>0</v></c><c r="P30" s="124"><f t="shared" si="9"/><v>2278</v></c><c r="Q30" s="124"><f t="shared" si="9"/><v>0</v></c><c r="R30" s="124"><f t="shared" si="9"/><v>0</v></c><c r="S30" s="124"><f t="shared" si="9"/><v>760</v></c><c r="T30" s="68"><f t="shared" si="4"/><v>3038</v></c><c r="U30" s="68"><f t="shared" si="5"/><v>61366.939796312385</v></c></row><row r="31" spans="1:21" s="21" customFormat="1" ht="15.75"><c r="A31" s="22"/><c r="B31" s="79" t="str"><f>Translation!A73</f><v>Manufacturing</v></c><c r="C31" s="158"><v>51638.844547375462</v></c><c r="D31" s="158"><v>0</v></c><c r="E31" s="158"><v>0</v></c><c r="F31" s="68"><f t="shared" si="0"/><v>51638.844547375462</v></c><c r="G31" s="158"><v>84.43826611419118</v></c><c r="H31" s="158"><v>0</v></c><c r="I31" s="158"><v>0</v></c><c r="J31" s="158"><v>5805</v></c><c r="K31" s="158"><v>0</v></c><c r="L31" s="158"><v>0</v></c><c r="M31" s="68"><f t="shared" si="2"/><v>5889.4382661141908</v></c><c r="N31" s="158"><v>0</v></c><c r="O31" s="158"><v>0</v></c><c r="P31" s="158"><v>2278</v></c><c r="Q31" s="158"><v>0</v></c><c r="R31" s="158"><v>0</v></c><c r="S31" s="158"><v>760</v></c><c r="T31" s="68"><f t="shared" si="4"/><v>3038</v></c><c r="U31" s="68"><f t="shared" si="5"/><v>60566.282813489655</v></c></row><row r="32" spans="1:21" s="21" customFormat="1" ht="30"><c r="A32" s="22"/><c r="B32" s="198" t="str"><f>Translation!A74</f><v>Water supply, sewerage, waste management and remediation activities</v></c><c r="C32" s="158"><v>560.06551002598906</v></c><c r="D32" s="158"><v>0</v></c><c r="E32" s="158"><v>0</v></c><c r="F32" s="68"><f t="shared" si="0"/><v>560.06551002598906</v></c><c r="G32" s="158"><v>1.3316596268640186</v></c><c r="H32" s="158"><v>0</v></c><c r="I32" s="158"><v>0</v></c><c r="J32" s="158"><v>92</v></c><c r="K32" s="158"><v>0</v></c><c r="L32" s="158"><v>0</v></c><c r="M32" s="68"><f t="shared" si="2"/><v>93.331659626864024</v></c><c r="N32" s="158"><v>0</v></c><c r="O32" s="158"><v>0</v></c><c r="P32" s="158"><v>0</v></c><c r="Q32" s="158"><v>0</v></c><c r="R32" s="158"><v>0</v></c><c r="S32" s="158"><v>0</v></c><c r="T32" s="68"><f t="shared" si="4"/><v>0</v></c><c r="U32" s="68"><f t="shared" si="5"/><v>653.39716965285311</v></c></row><row r="33" spans="1:21" s="21" customFormat="1" ht="15.75"><c r="A33" s="22"/><c r="B33" s="198" t="str"><f>Translation!A75</f><v>Construction</v></c><c r="C33" s="158"><v>125.96031914892149</v></c><c r="D33" s="158"><v>0</v></c><c r="E33" s="158"><v>0</v></c><c r="F33" s="68"><f t="shared" si="0"/><v>125.96031914892149</v></c><c r="G33" s="158"><v>0.299494020957909</v></c><c r="H33" s="158"><v>0</v></c><c r="I33" s="158"><v>0</v></c><c r="J33" s="158"><v>21</v></c><c r="K33" s="158"><v>0</v></c><c r="L33" s="158"><v>0</v></c><c r="M33" s="68"><f t="shared" si="2"/><v>21.299494020957908</v></c><c r="N33" s="158"><v>0</v></c><c r="O33" s="158"><v>0</v></c><c r="P33" s="158"><v>0</v></c><c r="Q33" s="158"><v>0</v></c><c r="R33" s="158"><v>0</v></c><c r="S33" s="158"><v>0</v></c><c r="T33" s="68"><f t="shared" si="4"/><v>0</v></c><c r="U33" s="68"><f t="shared" si="5"/><v>147.25981316987941</v></c></row><row r="34" spans="1:21" s="21" customFormat="1" ht="15.75"><c r="A34" s="22"/><c r="B34" s="65" t="str"><f>Translation!A76</f><v>TERTIARY SECTOR</v></c><c r="C34" s="124"><f>SUM(C35:C42)</f><v>24426.10472027777</v></c><c r="D34" s="124"><f>SUM(D35:D42)</f><v>0</v></c><c r="E34" s="124"><f>SUM(E35:E42)</f><v>0</v></c><c r="F34" s="68"><f t="shared" si="0"/><v>24426.10472027777</v></c><c r="G34" s="124"><f t="shared" ref="G34:L34" si="10">SUM(G35:G42)</f><v>53.076668140222175</v></c><c r="H34" s="124"><f t="shared" si="10"/><v>0</v></c><c r="I34" s="124"><f t="shared" si="10"/><v>0</v></c><c r="J34" s="124"><f t="shared" si="10"/><v>3662.3992333274678</v></c><c r="K34" s="124"><f t="shared" si="10"/><v>0</v></c><c r="L34" s="124"><f t="shared" si="10"/><v>0</v></c><c r="M34" s="68"><f t="shared" si="2"/><v>3715.4759014676897</v></c><c r="N34" s="124"><f t="shared" ref="N34:S34" si="11">SUM(N35:N42)</f><v>0</v></c><c r="O34" s="124"><f t="shared" si="11"/><v>0</v></c><c r="P34" s="124"><f t="shared" si="11"/><v>956.69270604952908</v></c><c r="Q34" s="124"><f t="shared" si="11"/><v>0</v></c><c r="R34" s="124"><f t="shared" si="11"/><v>0</v></c><c r="S34" s="124"><f t="shared" si="11"/><v>318.89756868317636</v></c><c r="T34" s="68"><f t="shared" si="4"/><v>1275.5902747327054</v></c><c r="U34" s="68"><f t="shared" si="5"/><v>29417.170896478165</v></c></row><row r="35" spans="1:21" s="21" customFormat="1" ht="30"><c r="A35" s="22"/><c r="B35" s="198" t="str"><f>Translation!A77</f><v xml:space="preserve">Wholesale and retail trade; repair of motor vehicles and motorcycles </v></c><c r="C35" s="158"><v>9649.0852814705067</v></c><c r="D35" s="158"/><c r="E35" s="158"/><c r="F35" s="68"><f t="shared" si="0"/><v>9649.0852814705067</v></c><c r="G35" s="158"><v>22.942489897129821</v></c><c r="H35" s="158"><v>0</v></c><c r="I35" s="158"><v>0</v></c><c r="J35" s="158"><v>1583.0789752643975</v></c><c r="K35" s="158"><v>0</v></c><c r="L35" s="158"/><c r="M35" s="68"><f t="shared" si="2"/><v>1606.0214651615274</v></c><c r="N35" s="223"><v>0</v></c><c r="O35" s="223"><v>0</v></c><c r="P35" s="223"><v>413.53222634873606</v></c><c r="Q35" s="223"><v>0</v></c><c r="R35" s="223"><v>0</v></c><c r="S35" s="223"><v>137.8440754495787</v></c><c r="T35" s="68"><f t="shared" si="4"/><v>551.37630179831478</v></c><c r="U35" s="68"><f t="shared" si="5"/><v>11806.483048430349</v></c></row><row r="36" spans="1:21" s="21" customFormat="1" ht="15.75"><c r="A36" s="22"/><c r="B36" s="198" t="str"><f>Translation!A78</f><v>Accomodation and food service activities</v></c><c r="C36" s="158"><v>4762.8745678185933</v></c><c r="D36" s="158"/><c r="E36" s="158"/><c r="F36" s="68"><f t="shared" si="0"/><v>4762.8745678185933</v></c><c r="G36" s="158"><v>11.32461766747093</v></c><c r="H36" s="158"><v>0</v></c><c r="I36" s="158"><v>0</v></c><c r="J36" s="158"><v>781.42190375438702</v></c><c r="K36" s="158"><v>0</v></c><c r="L36" s="158"/><c r="M36" s="68"><f t="shared" si="2"/><v>792.74652142185789</v></c><c r="N36" s="223"><v>0</v></c><c r="O36" s="223"><v>0</v></c><c r="P36" s="223"><v>204.12319576365402</v></c><c r="Q36" s="223"><v>0</v></c><c r="R36" s="223"><v>0</v></c><c r="S36" s="223"><v>68.041065254551341</v></c><c r="T36" s="68"><f t="shared" si="4"/><v>272.16426101820537</v></c><c r="U36" s="68"><f t="shared" si="5"/><v>5827.7853502586568</v></c></row><row r="37" spans="1:21" s="21" customFormat="1" ht="15.75"><c r="A37" s="22"/><c r="B37" s="198" t="str"><f>Translation!A79</f><v>General public administration and social security</v></c><c r="C37" s="158"><v>840.61743743792681</v></c><c r="D37" s="158"/><c r="E37" s="158"/><c r="F37" s="68"><f t="shared" si="0"/><v>840.61743743792681</v></c><c r="G37" s="158"><v>1.9987238689667437</v></c><c r="H37" s="158"><v>0</v></c><c r="I37" s="158"><v>0</v></c><c r="J37" s="158"><v>137.91605656176876</v></c><c r="K37" s="158"><v>0</v></c><c r="L37" s="158"/><c r="M37" s="68"><f t="shared" si="2"/><v>139.9147804307355</v></c><c r="N37" s="223"><v>0</v></c><c r="O37" s="223"><v>0</v></c><c r="P37" s="223"><v>36.02646160448257</v></c><c r="Q37" s="223"><v>0</v></c><c r="R37" s="223"><v>0</v></c><c r="S37" s="223"><v>12.008820534827525</v></c><c r="T37" s="68"><f t="shared" si="4"/><v>48.035282139310098</v></c><c r="U37" s="68"><f t="shared" si="5"/><v>1028.5675000079725</v></c></row><row r="38" spans="1:21" s="21" customFormat="1" ht="15.75"><c r="A38" s="22"/><c r="B38" s="198" t="str"><f>Translation!A80</f><v>Defense, justice, police and fire departments</v></c><c r="C38" s="158"><v>0</v></c><c r="D38" s="158"/><c r="E38" s="158"/><c r="F38" s="68"><f t="shared" si="0"/><v>0</v></c><c r="G38" s="158"><v>0</v></c><c r="H38" s="158"><v>0</v></c><c r="I38" s="158"><v>0</v></c><c r="J38" s="158"><v>0</v></c><c r="K38" s="158"><v>0</v></c><c r="L38" s="158"/><c r="M38" s="68"><f t="shared" si="2"/><v>0</v></c><c r="N38" s="223"><v>0</v></c><c r="O38" s="223"><v>0</v></c><c r="P38" s="223"><v>0</v></c><c r="Q38" s="223"><v>0</v></c><c r="R38" s="223"><v>0</v></c><c r="S38" s="223"><v>0</v></c><c r="T38" s="68"><f t="shared" si="4"/><v>0</v></c><c r="U38" s="68"><f t="shared" si="5"/><v>0</v></c></row><row r="39" spans="1:21" s="21" customFormat="1" ht="15.75"><c r="A39" s="22"/><c r="B39" s="198" t="str"><f>Translation!A81</f><v>Education</v></c><c r="C39" s="158"><v>638.44832407108515</v></c><c r="D39" s="158"/><c r="E39" s="158"/><c r="F39" s="68"><f t="shared" si="0"/><v>638.44832407108515</v></c><c r="G39" s="158"><v>1.5180293051164808</v></c><c r="H39" s="158"><v>0</v></c><c r="I39" s="158"><v>0</v></c><c r="J39" s="158"><v>104.74714329353445</v></c><c r="K39" s="158"><v>0</v></c><c r="L39" s="158"/><c r="M39" s="68"><f t="shared" si="2"/><v>106.26517259865093</v></c><c r="N39" s="223"><v>0</v></c><c r="O39" s="223"><v>0</v></c><c r="P39" s="223"><v>27.36207103161793</v></c><c r="Q39" s="223"><v>0</v></c><c r="R39" s="223"><v>0</v></c><c r="S39" s="223"><v>9.1206903438726421</v></c><c r="T39" s="68"><f t="shared" si="4"/><v>36.482761375490568</v></c><c r="U39" s="68"><f t="shared" si="5"/><v>781.19625804522661</v></c></row><row r="40" spans="1:21" s="21" customFormat="1" ht="15.75"><c r="A40" s="22"/><c r="B40" s="198" t="str"><f>Translation!A82</f><v>Human health and social work activities</v></c><c r="C40" s="158"><v>334.5374982217495</v></c><c r="D40" s="158"/><c r="E40" s="158"/><c r="F40" s="68"><f t="shared" si="0"/><v>334.5374982217495</v></c><c r="G40" s="158"><v>0.79542494954442922</v></c><c r="H40" s="158"><v>0</v></c><c r="I40" s="158"><v>0</v></c><c r="J40" s="158"><v>54.885957002516221</v></c><c r="K40" s="158"><v>0</v></c><c r="L40" s="158"/><c r="M40" s="68"><f t="shared" si="2"/><v>55.681381952060647</v></c><c r="N40" s="223"><v>0</v></c><c r="O40" s="223"><v>0</v></c><c r="P40" s="223"><v>14.337321352360689</v></c><c r="Q40" s="223"><v>0</v></c><c r="R40" s="223"><v>0</v></c><c r="S40" s="223"><v>4.7791071174535631</v></c><c r="T40" s="68"><f t="shared" si="4"/><v>19.116428469814252</v></c><c r="U40" s="68"><f t="shared" si="5"/><v>409.33530864362439</v></c></row><row r="41" spans="1:21" s="21" customFormat="1" ht="15.75"><c r="A41" s="22"/><c r="B41" s="198" t="str"><f>Translation!A83</f><v>Other services</v></c><c r="C41" s="158"><v>6097.2666988024812</v></c><c r="D41" s="158"/><c r="E41" s="158"/><c r="F41" s="68"><f t="shared" si="0"/><v>6097.2666988024812</v></c><c r="G41" s="158"><v>14.497382451993781</v></c><c r="H41" s="158"><v>0</v></c><c r="I41" s="158"><v>0</v></c><c r="J41" s="158"><v>1000.3491974508639</v></c><c r="K41" s="158"><v>0</v></c><c r="L41" s="158"/><c r="M41" s="68"><f t="shared" si="2"/><v>1014.8465799028577</v></c><c r="N41" s="223"><v>0</v></c><c r="O41" s="223"><v>0</v></c><c r="P41" s="223"><v>261.31142994867776</v></c><c r="Q41" s="223"><v>0</v></c><c r="R41" s="223"><v>0</v></c><c r="S41" s="223"><v>87.103809982892599</v></c><c r="T41" s="68"><f t="shared" si="4"/><v>348.41523993157034</v></c><c r="U41" s="68"><f t="shared" si="5"/><v>7460.5285186369092</v></c></row><row r="42" spans="1:21" s="21" customFormat="1" ht="15.75"><c r="A42" s="22"/><c r="B42" s="198" t="str"><f>Translation!A84</f><v>Public lighting</v></c><c r="C42" s="158"><v>2103.2749124554289</v></c><c r="D42" s="158"/><c r="E42" s="158"/><c r="F42" s="68"><f t="shared" si="0"/><v>2103.2749124554289</v></c><c r="G42" s="158"><v>0</v></c><c r="H42" s="158"><v>0</v></c><c r="I42" s="158"><v>0</v></c><c r="J42" s="158"><v>0</v></c><c r="K42" s="158"><v>0</v></c><c r="L42" s="158"/><c r="M42" s="68"><f t="shared" si="2"/><v>0</v></c><c r="N42" s="223"><v>0</v></c><c r="O42" s="223"><v>0</v></c><c r="P42" s="223"><v>0</v></c><c r="Q42" s="223"><v>0</v></c><c r="R42" s="223"><v>0</v></c><c r="S42" s="223"><v>0</v></c><c r="T42" s="68"><f t="shared" si="4"/><v>0</v></c><c r="U42" s="68"><f t="shared" si="5"/><v>2103.2749124554289</v></c></row><row r="43" spans="1:21" s="21" customFormat="1" ht="15.75"><c r="A43" s="22"/><c r="B43" s="65" t="str"><f>Translation!A85</f><v>TRANSPORTS</v></c><c r="C43" s="124"><f>SUM(C44:C47)</f><v>38</v></c><c r="D43" s="124"><f>SUM(D44:D47)</f><v>0</v></c><c r="E43" s="124"><f>SUM(E44:E47)</f><v>0</v></c><c r="F43" s="68"><f t="shared" si="0"/><v>38</v></c><c r="G43" s="124"><f t="shared" ref="G43:J43" si="12">SUM(G44:G47)</f><v>0</v></c><c r="H43" s="124"><f t="shared" si="12"/><v>46853.260299912494</v></c><c r="I43" s="124"><f t="shared" si="12"/><v>78957.276653269233</v></c><c r="J43" s="124"><f t="shared" si="12"/><v>0</v></c><c r="K43" s="124"><f>SUM(K44:K47)</f><v>0</v></c><c r="L43" s="124"><f t="shared" ref="L43" si="13">SUM(L44:L47)</f><v>0</v></c><c r="M43" s="68"><f t="shared" si="2"/><v>125810.53695318173</v></c><c r="N43" s="124"><f t="shared" ref="N43:S43" si="14">SUM(N44:N47)</f><v>0</v></c><c r="O43" s="124"><f t="shared" si="14"/><v>0</v></c><c r="P43" s="124"><f t="shared" si="14"/><v>0</v></c><c r="Q43" s="124"><f t="shared" si="14"/><v>0</v></c><c r="R43" s="124"><f t="shared" si="14"/><v>0</v></c><c r="S43" s="124"><f t="shared" si="14"/><v>2472.510456192093</v></c><c r="T43" s="68"><f t="shared" si="4"/><v>2472.510456192093</v></c><c r="U43" s="68"><f t="shared" si="5"/><v>128321.04740937382</v></c></row><row r="44" spans="1:21" s="21" customFormat="1" ht="30"><c r="A44" s="22"/><c r="B44" s="198" t="str"><f>Translation!A86</f><v>Passenger road transport and other passenger road transport services (public transports, taxi, tourism, school buses, etc.)</v></c><c r="C44" s="158"><v>38</v></c><c r="D44" s="158"/><c r="E44" s="158"/><c r="F44" s="68"><f t="shared" si="0"/><v>38</v></c><c r="G44" s="158"><v>0</v></c><c r="H44" s="158"><v>813.72386532381552</v></c><c r="I44" s="158"><v>1371.2902782532744</v></c><c r="J44" s="158"/><c r="K44" s="158"/><c r="L44" s="158"/><c r="M44" s="68"><f t="shared" si="2"/><v>2185.0141435770902</v></c><c r="N44" s="158"/><c r="O44" s="158"/><c r="P44" s="158"/><c r="Q44" s="158"/><c r="R44" s="158"/><c r="S44" s="158"><v>0</v></c><c r="T44" s="68"><f t="shared" si="4"/><v>0</v></c><c r="U44" s="68"><f t="shared" si="5"/><v>2223.0141435770902</v></c></row><row r="45" spans="1:21" s="21" customFormat="1" ht="15.75"><c r="A45" s="22"/><c r="B45" s="198" t="str"><f>Translation!A87</f><v>Freight transport by road and removal services</v></c><c r="C45" s="158"/><c r="D45" s="158"/><c r="E45" s="158"/><c r="F45" s="68"><f t="shared" si="0"/><v>0</v></c><c r="G45" s="158"><v>0</v></c><c r="H45" s="158"><v>14509.879769131583</v></c><c r="I45" s="158"><v>24452.099678944563</v></c><c r="J45" s="158"/><c r="K45" s="158"/><c r="L45" s="158"/><c r="M45" s="68"><f t="shared" si="2"/><v>38961.979448076148</v></c><c r="N45" s="158"/><c r="O45" s="158"/><c r="P45" s="158"/><c r="Q45" s="158"/><c r="R45" s="158"/><c r="S45" s="158"><v>779.23958896152294</v></c><c r="T45" s="68"><f t="shared" si="4"/><v>779.23958896152294</v></c><c r="U45" s="68"><f t="shared" si="5"/><v>39741.21903703767</v></c></row><row r="46" spans="1:21" s="21" customFormat="1" ht="15.75"><c r="A46" s="22"/><c r="B46" s="198" t="str"><f>Translation!A88</f><v>Other fleet for public and private services</v></c><c r="C46" s="158"/><c r="D46" s="158"/><c r="E46" s="158"/><c r="F46" s="68"><f t="shared" si="0"/><v>0</v></c><c r="G46" s="158"><v>0</v></c><c r="H46" s="158"><v>0</v></c><c r="I46" s="158"><v>0</v></c><c r="J46" s="158"/><c r="K46" s="158"/><c r="L46" s="158"/><c r="M46" s="68"><f t="shared" si="2"/><v>0</v></c><c r="N46" s="158"/><c r="O46" s="158"/><c r="P46" s="158"/><c r="Q46" s="158"/><c r="R46" s="158"/><c r="S46" s="158"><v>0</v></c><c r="T46" s="68"><f t="shared" si="4"/><v>0</v></c><c r="U46" s="68"><f t="shared" si="5"/><v>0</v></c></row><row r="47" spans="1:21" s="21" customFormat="1" ht="15.75"><c r="A47" s="22"/><c r="B47" s="197" t="str"><f>Translation!A89</f><v>Private transports</v></c><c r="C47" s="158"/><c r="D47" s="158"/><c r="E47" s="158"/><c r="F47" s="68"><f t="shared" si="0"/><v>0</v></c><c r="G47" s="158"><v>0</v></c><c r="H47" s="158"><v>31529.656665457096</v></c><c r="I47" s="158"><v>53133.886696071393</v></c><c r="J47" s="158"/><c r="K47" s="158"/><c r="L47" s="158"/><c r="M47" s="68"><f t="shared" si="2"/><v>84663.543361528486</v></c><c r="N47" s="158"/><c r="O47" s="158"/><c r="P47" s="158"/><c r="Q47" s="158"/><c r="R47" s="158"/><c r="S47" s="158"><v>1693.27086723057</v></c><c r="T47" s="68"><f t="shared" si="4"/><v>1693.27086723057</v></c><c r="U47" s="68"><f t="shared" si="5"/><v>86356.81422875906</v></c></row><row r="48" spans="1:21" s="21" customFormat="1" ht="15.75"><c r="A48" s="22"/><c r="B48" s="77" t="str"><f>Translation!A117</f><v>TOTAL FOR INTERNAL MARKET</v></c><c r="C48" s="69"><f>C17+C27+C30+C34+C43</f><v>112806.7669515693</v></c><c r="D48" s="69"><f>D17+D27+D30+D34+D43</f><v>0</v></c><c r="E48" s="69"><f>E17+E27+E30+E34+E43</f><v>0</v></c><c r="F48" s="68"><f t="shared" si="0"/><v>112806.7669515693</v></c><c r="G48" s="69"><f>G17+G27+G30+G34+G43</f><v>16553.306889072774</v></c><c r="H48" s="69"><f t="shared" ref="H48:L48" si="15">H17+H27+H30+H34+H43</f><v>46853.260299912494</v></c><c r="I48" s="69"><f t="shared" si="15"/><v>78957.276653269233</v></c><c r="J48" s="69"><f>J17+J27+J30+J34+J43</f><v>11939.399233327467</v></c><c r="K48" s="69"><f t="shared" si="15"/><v>0</v></c><c r="L48" s="69"><f t="shared" si="15"/><v>0</v></c><c r="M48" s="68"><f>SUM(G48:L48)</f><v>154303.24307558197</v></c><c r="N48" s="69"><f t="shared" ref="N48:S48" si="16">N17+N27+N30+N34+N43</f><v>0</v></c><c r="O48" s="69"><f t="shared" si="16"/><v>0</v></c><c r="P48" s="69"><f t="shared" si="16"/><v>7760.6927060495291</v></c><c r="Q48" s="69"><f t="shared" si="16"/><v>124.75899612842915</v></c><c r="R48" s="69"><f t="shared" si="16"/><v>0</v></c><c r="S48" s="69"><f t="shared" si="16"/><v>6081.5826905372396</v></c><c r="T48" s="68"><f t="shared" si="4"/><v>13967.034392715199</v></c><c r="U48" s="68"><f t="shared" si="5"/><v>281077.04441986646</v></c></row><row r="49" spans="2:32" s="66" customFormat="1" ht="30"><c r="B49" s="197" t="str"><f>Translation!A90</f><v>Reexportation (ships, airplanes, industrial free zones, national and international militar installations, etc.)</v></c><c r="C49" s="158"/><c r="D49" s="158"/><c r="E49" s="158"/><c r="F49" s="68"><f t="shared" si="0"/><v>0</v></c><c r="G49" s="158"/><c r="H49" s="158"/><c r="I49" s="158"/><c r="J49" s="158"/><c r="K49" s="158"/><c r="L49" s="158"/><c r="M49" s="68"><f t="shared" si="2"/><v>0</v></c><c r="N49" s="158"/><c r="O49" s="158"/><c r="P49" s="158"/><c r="Q49" s="158"/><c r="R49" s="158"/><c r="S49" s="158"/><c r="T49" s="68"><f t="shared" si="4"/><v>0</v></c><c r="U49" s="68"><f t="shared" si="5"/><v>0</v></c></row><row r="50" spans="2:32" s="66" customFormat="1" ht="30"><c r="B50" s="197" t="str"><f>Translation!A91</f><v>Activities with intensive use of energy for exportation (to exclude in the island energy balance)</v></c><c r="C50" s="158"/><c r="D50" s="158"/><c r="E50" s="158"/><c r="F50" s="68"><f t="shared" si="0"/><v>0</v></c><c r="G50" s="158"/><c r="H50" s="158"/><c r="I50" s="158"/><c r="J50" s="158"/><c r="K50" s="158"/><c r="L50" s="158"/><c r="M50" s="68"><f t="shared" si="2"/><v>0</v></c><c r="N50" s="158"/><c r="O50" s="158"/><c r="P50" s="158"/><c r="Q50" s="158"/><c r="R50" s="158"/><c r="S50" s="158"/><c r="T50" s="68"><f t="shared" si="4"/><v>0</v></c><c r="U50" s="68"><f t="shared" si="5"/><v>0</v></c></row><row r="51" spans="2:32" s="66" customFormat="1" ht="15.75"><c r="B51" s="197" t="str"><f>Translation!A92</f><v>Other (to exclude in the island energy balance)</v></c><c r="C51" s="158"/><c r="D51" s="158"/><c r="E51" s="158"/><c r="F51" s="68"><f t="shared" si="0"/><v>0</v></c><c r="G51" s="158"/><c r="H51" s="158"/><c r="I51" s="158"/><c r="J51" s="158"/><c r="K51" s="158"/><c r="L51" s="158"/><c r="M51" s="68"><f t="shared" si="2"/><v>0</v></c><c r="N51" s="158"/><c r="O51" s="158"/><c r="P51" s="158"/><c r="Q51" s="158"/><c r="R51" s="158"/><c r="S51" s="158"/><c r="T51" s="68"><f t="shared" si="4"/><v>0</v></c><c r="U51" s="68"><f t="shared" si="5"/><v>0</v></c></row><row r="52" spans="2:32" s="55" customFormat="1" ht="15.75"><c r="B52" s="77" t="str"><f>Translation!A118</f><v>TOTAL</v></c><c r="C52" s="57"><f>SUM(C49:C51)</f><v>0</v></c><c r="D52" s="57"><f>SUM(D49:D51)</f><v>0</v></c><c r="E52" s="57"><f>SUM(E49:E51)</f><v>0</v></c><c r="F52" s="68"><f t="shared" si="0"/><v>0</v></c><c r="G52" s="57"><f t="shared" ref="G52:L52" si="17">SUM(G49:G51)</f><v>0</v></c><c r="H52" s="57"><f t="shared" si="17"/><v>0</v></c><c r="I52" s="57"><f t="shared" si="17"/><v>0</v></c><c r="J52" s="57"><f t="shared" si="17"/><v>0</v></c><c r="K52" s="57"><f t="shared" si="17"/><v>0</v></c><c r="L52" s="57"><f t="shared" si="17"/><v>0</v></c><c r="M52" s="68"><f t="shared" si="2"/><v>0</v></c><c r="N52" s="57"><f t="shared" ref="N52:S52" si="18">SUM(N49:N51)</f><v>0</v></c><c r="O52" s="57"><f t="shared" si="18"/><v>0</v></c><c r="P52" s="57"><f t="shared" si="18"/><v>0</v></c><c r="Q52" s="57"><f t="shared" si="18"/><v>0</v></c><c r="R52" s="57"><f t="shared" si="18"/><v>0</v></c><c r="S52" s="57"><f t="shared" si="18"/><v>0</v></c><c r="T52" s="68"><f t="shared" si="4"/><v>0</v></c><c r="U52" s="68"><f t="shared" si="5"/><v>0</v></c></row><row r="53" spans="2:32" s="153" customFormat="1" ht="15.75"><c r="B53" s="129"/><c r="C53" s="152"/><c r="D53" s="152"/><c r="E53" s="152"/><c r="F53" s="152"/><c r="G53" s="152"/><c r="H53" s="152"/><c r="I53" s="152"/><c r="J53" s="152"/><c r="K53" s="152"/><c r="L53" s="152"/><c r="M53" s="152"/><c r="N53" s="152"/><c r="O53" s="152"/><c r="P53" s="152"/><c r="Q53" s="152"/><c r="R53" s="152"/></row><row r="54" spans="2:32" s="91" customFormat="1" ht="31.5"><c r="B54" s="92" t="str"><f>Translation!A119</f><v>SECONDARY ENERGY PRODUCTION AND ENERGY FLUXES</v></c><c r="C54" s="94"/><c r="D54" s="94"/><c r="E54" s="94"/><c r="F54" s="94"/><c r="G54" s="94"/><c r="H54" s="94"/><c r="I54" s="94"/><c r="J54" s="94"/><c r="K54" s="94"/><c r="L54" s="94"/><c r="M54" s="94"/><c r="N54" s="94"/><c r="O54" s="94"/><c r="P54" s="94"/><c r="Q54" s="94"/><c r="R54" s="94"/><c r="S54" s="94"/><c r="T54" s="94"/><c r="U54" s="94"/><c r="V54" s="94"/><c r="W54" s="94"/><c r="X54" s="95"/><c r="AD54" s="93" t="str"><f>Translation!$A$21</f><v>[MWh]</v></c></row><row r="55" spans="2:32" s="55" customFormat="1" ht="32.25" customHeight="1"><c r="B55" s="284" t="str"><f>Translation!A120</f><v>PRODUCTION SECTOR</v></c><c r="C55" s="289" t="str"><f>Translation!A121</f><v>ENERGY SOURCE</v></c><c r="D55" s="290"/><c r="E55" s="290"/><c r="F55" s="290"/><c r="G55" s="290"/><c r="H55" s="290"/><c r="I55" s="290"/><c r="J55" s="290"/><c r="K55" s="290"/><c r="L55" s="290"/><c r="M55" s="290"/><c r="N55" s="290"/><c r="O55" s="290"/><c r="P55" s="290"/><c r="Q55" s="290"/><c r="R55" s="290"/><c r="S55" s="291"/><c r="T55" s="289" t="str"><f>Translation!A138</f><v>SECONDARY ENERGY CONVERSION</v></c><c r="U55" s="290"/><c r="V55" s="291"/><c r="W55" s="278" t="str"><f>Translation!A129</f><v>ENERGY FLUXES</v></c><c r="X55" s="279"/><c r="Y55" s="279"/><c r="Z55" s="279"/><c r="AA55" s="279"/><c r="AB55" s="280"/><c r="AC55" s="295" t="str"><f>Translation!A118</f><v>TOTAL</v></c><c r="AD55" s="251" t="str"><f>Translation!A137</f><v>Distribution losses and self-consumption</v></c></row><row r="56" spans="2:32" s="55" customFormat="1" ht="18" customHeight="1"><c r="B56" s="285"/><c r="C56" s="292" t="str"><f>Translation!A98</f><v>Fossil fuels</v></c><c r="D56" s="293"/><c r="E56" s="293"/><c r="F56" s="293"/><c r="G56" s="293"/><c r="H56" s="293"/><c r="I56" s="294"/><c r="J56" s="292" t="str"><f>Translation!A106</f><v>Renewable energy sources (from systems connected to public networks)</v></c><c r="K56" s="293"/><c r="L56" s="293"/><c r="M56" s="293"/><c r="N56" s="293"/><c r="O56" s="293"/><c r="P56" s="293"/><c r="Q56" s="293"/><c r="R56" s="294"/><c r="S56" s="251" t="str"><f>Translation!A116</f><v>Subtotal</v></c><c r="T56" s="276" t="str"><f>Translation!A139</f><v>Electricity conversion to cold</v></c><c r="U56" s="276" t="str"><f>Translation!A140</f><v>Heat conversion to cold</v></c><c r="V56" s="251" t="str"><f>Translation!A116</f><v>Subtotal</v></c><c r="W56" s="297" t="str"><f>Translation!A130</f><v>Storage</v></c><c r="X56" s="298"/><c r="Y56" s="296" t="str"><f>Translation!A133</f><v>External connection</v></c><c r="Z56" s="296"/><c r="AA56" s="284" t="str"><f>Translation!A136</f><v>Reexportation and external consumption</v></c><c r="AB56" s="251" t="str"><f>Translation!A116</f><v>Subtotal</v></c><c r="AC56" s="295"/><c r="AD56" s="251"/></row><row r="57" spans="2:32" s="55" customFormat="1" ht="69.75" customHeight="1"><c r="B57" s="73" t="str"><f>Translation!A122</f><v>Energy product</v></c><c r="C57" s="228" t="str"><f>Translation!A99</f><v>Fueloil</v></c><c r="D57" s="228" t="str"><f>Translation!A100</f><v>Diesel</v></c><c r="E57" s="228" t="str"><f>Translation!A101</f><v>Gasoline</v></c><c r="F57" s="228" t="str"><f>Translation!A102</f><v>LPG</v></c><c r="G57" s="228" t="str"><f>Translation!A103</f><v>Natural gas</v></c><c r="H57" s="228" t="str"><f>Translation!A104</f><v>Coal</v></c><c r="I57" s="228" t="str"><f>Translation!A116</f><v>Subtotal</v></c><c r="J57" s="228" t="str"><f>Translation!A108</f><v>Hydro</v></c><c r="K57" s="228" t="str"><f>Translation!A109</f><v>Wind</v></c><c r="L57" s="228" t="str"><f>Translation!A110</f><v>Solar</v></c><c r="M57" s="228" t="str"><f>Translation!A111</f><v>Geothermal</v></c><c r="N57" s="228" t="str"><f>Translation!A112</f><v>Ocean</v></c><c r="O57" s="228" t="str"><f>Translation!A113</f><v>Biomass</v></c><c r="P57" s="228" t="str"><f>Translation!A114</f><v>Urban waste</v></c><c r="Q57" s="228" t="str"><f>Translation!A115</f><v>Energy recovery</v></c><c r="R57" s="228" t="str"><f>Translation!A116</f><v>Subtotal</v></c><c r="S57" s="251"/><c r="T57" s="277"/><c r="U57" s="277"/><c r="V57" s="251"/><c r="W57" s="237" t="str"><f>Translation!A131</f><v>Input to storage</v></c><c r="X57" s="237" t="str"><f>Translation!A132</f><v>Output from storage</v></c><c r="Y57" s="237" t="str"><f>Translation!A134</f><v>Import to island</v></c><c r="Z57" s="237" t="str"><f>Translation!A135</f><v>Export from island</v></c><c r="AA57" s="285"/><c r="AB57" s="251"/><c r="AC57" s="295"/><c r="AD57" s="251"/></row><row r="58" spans="2:32" s="55" customFormat="1" ht="15.75"><c r="B58" s="199" t="str"><f>Translation!A123</f><v>Electricity</v></c><c r="C58" s="164"><v>30512.956531356172</v></c><c r="D58" s="164"><v>1579.1089315533568</v></c><c r="E58" s="164"/><c r="F58" s="164"/><c r="G58" s="164"><v>80715.194277956427</v></c><c r="H58" s="164"/><c r="I58" s="63"><f>SUM(C58:H58)</f><v>112807.25974086596</v></c><c r="J58" s="164"/><c r="K58" s="164"/><c r="L58" s="164"/><c r="M58" s="164"/><c r="N58" s="164"/><c r="O58" s="164"/><c r="P58" s="164"/><c r="Q58" s="164"/><c r="R58" s="63"><f>SUM(J58:Q58)</f><v>0</v></c><c r="S58" s="63"><f>I58+R58</f><v>112807.25974086596</v></c><c r="T58" s="164"/><c r="U58" s="164"/><c r="V58" s="63"><f>-T58</f><v>0</v></c><c r="W58" s="164"/><c r="X58" s="164"/><c r="Y58" s="164"/><c r="Z58" s="164"/><c r="AA58" s="201"><f>$C$49+$C$50+$C$51</f><v>0</v></c><c r="AB58" s="63"><f>-SUM(W58)+SUM(X58:Y58)-SUM(Z58:AA58)</f><v>0</v></c><c r="AC58" s="68"><f>S58+V58+AB58</f><v>112807.25974086596</v></c><c r="AD58" s="202"><f>AC58-C48</f><v>0.49278929666616023</v></c></row><row r="59" spans="2:32" s="55" customFormat="1" ht="15.75"><c r="B59" s="198" t="str"><f>Translation!A124</f><v>Heat</v></c><c r="C59" s="164"/><c r="D59" s="164"/><c r="E59" s="164"/><c r="F59" s="164"/><c r="G59" s="164"/><c r="H59" s="164"/><c r="I59" s="63"><f>SUM(C59:H59)</f><v>0</v></c><c r="J59" s="164"/><c r="K59" s="164"/><c r="L59" s="164"/><c r="M59" s="164"/><c r="N59" s="164"/><c r="O59" s="164"/><c r="P59" s="164"/><c r="Q59" s="164"/><c r="R59" s="63"><f>SUM(J59:Q59)</f><v>0</v></c><c r="S59" s="63"><f>I59+R59</f><v>0</v></c><c r="T59" s="164"/><c r="U59" s="164"/><c r="V59" s="63"><f>-U59</f><v>0</v></c><c r="W59" s="164"/><c r="X59" s="164"/><c r="Y59" s="164"/><c r="Z59" s="164"/><c r="AA59" s="201"><f>$D$49+$D$50+$D$51</f><v>0</v></c><c r="AB59" s="63"><f>-SUM(W59)+SUM(X59:Y59)-SUM(Z59:AA59)</f><v>0</v></c><c r="AC59" s="68"><f>S59+V59+AB59</f><v>0</v></c><c r="AD59" s="202"><f>AC59-D48</f><v>0</v></c></row><row r="60" spans="2:32" s="55" customFormat="1" ht="15.75"><c r="B60" s="198" t="str"><f>Translation!A125</f><v>Cold</v></c><c r="C60" s="164"/><c r="D60" s="164"/><c r="E60" s="164"/><c r="F60" s="164"/><c r="G60" s="164"/><c r="H60" s="164"/><c r="I60" s="63"><f>SUM(C60:H60)</f><v>0</v></c><c r="J60" s="164"/><c r="K60" s="164"/><c r="L60" s="164"/><c r="M60" s="164"/><c r="N60" s="164"/><c r="O60" s="164"/><c r="P60" s="164"/><c r="Q60" s="164"/><c r="R60" s="63"><f>SUM(J60:Q60)</f><v>0</v></c><c r="S60" s="63"><f>I60+R60</f><v>0</v></c><c r="T60" s="164"/><c r="U60" s="164"/><c r="V60" s="63"><f>SUM(T60:U60)</f><v>0</v></c><c r="W60" s="164"/><c r="X60" s="164"/><c r="Y60" s="164"/><c r="Z60" s="164"/><c r="AA60" s="201"><f>$E$49+$E$50+$E$51</f><v>0</v></c><c r="AB60" s="63"><f>-SUM(W60)+SUM(X60:Y60)-SUM(Z60:AA60)</f><v>0</v></c><c r="AC60" s="68"><f>S60+V60+AB60</f><v>0</v></c><c r="AD60" s="202"><f>AC60-E48</f><v>0</v></c></row><row r="61" spans="2:32" s="55" customFormat="1" ht="15.75"><c r="B61" s="229" t="str"><f>Translation!A118</f><v>TOTAL</v></c><c r="C61" s="57"><f t="shared" ref="C61:AD61" si="19">SUM(C58:C60)</f><v>30512.956531356172</v></c><c r="D61" s="57"><f t="shared" si="19"/><v>1579.1089315533568</v></c><c r="E61" s="57"><f t="shared" si="19"/><v>0</v></c><c r="F61" s="57"><f t="shared" si="19"/><v>0</v></c><c r="G61" s="57"><f t="shared" si="19"/><v>80715.194277956427</v></c><c r="H61" s="57"><f t="shared" si="19"/><v>0</v></c><c r="I61" s="57"><f t="shared" si="19"/><v>112807.25974086596</v></c><c r="J61" s="57"><f t="shared" si="19"/><v>0</v></c><c r="K61" s="57"><f t="shared" si="19"/><v>0</v></c><c r="L61" s="57"><f t="shared" si="19"/><v>0</v></c><c r="M61" s="57"><f t="shared" si="19"/><v>0</v></c><c r="N61" s="57"><f t="shared" si="19"/><v>0</v></c><c r="O61" s="57"><f t="shared" si="19"/><v>0</v></c><c r="P61" s="57"><f t="shared" si="19"/><v>0</v></c><c r="Q61" s="57"><f t="shared" si="19"/><v>0</v></c><c r="R61" s="57"><f t="shared" si="19"/><v>0</v></c><c r="S61" s="57"><f t="shared" si="19"/><v>112807.25974086596</v></c><c r="T61" s="57"><f t="shared" si="19"/><v>0</v></c><c r="U61" s="57"><f t="shared" si="19"/><v>0</v></c><c r="V61" s="57"><f t="shared" si="19"/><v>0</v></c><c r="W61" s="57"><f t="shared" si="19"/><v>0</v></c><c r="X61" s="57"><f t="shared" si="19"/><v>0</v></c><c r="Y61" s="57"><f t="shared" si="19"/><v>0</v></c><c r="Z61" s="57"><f t="shared" si="19"/><v>0</v></c><c r="AA61" s="57"><f t="shared" si="19"/><v>0</v></c><c r="AB61" s="57"><f t="shared" si="19"/><v>0</v></c><c r="AC61" s="57"><f t="shared" si="19"/><v>112807.25974086596</v></c><c r="AD61" s="57"><f t="shared" si="19"/><v>0.49278929666616023</v></c></row><row r="62" spans="2:32" s="55" customFormat="1" ht="15"><c r="C62" s="61"/><c r="D62" s="61"/><c r="E62" s="61"/><c r="F62" s="61"/><c r="G62" s="61"/><c r="H62" s="61"/><c r="I62" s="61"/><c r="J62" s="61"/><c r="K62" s="61"/><c r="L62" s="61"/><c r="M62" s="61"/><c r="N62" s="61"/><c r="O62" s="61"/><c r="P62" s="61"/><c r="Q62" s="61"/><c r="R62" s="61"/><c r="S62" s="61"/><c r="T62" s="61"/><c r="U62" s="61"/><c r="V62" s="61"/><c r="W62" s="61"/><c r="X62" s="61"/><c r="Y62" s="61"/><c r="Z62" s="61"/><c r="AA62" s="61"/><c r="AB62" s="61"/><c r="AC62" s="61"/><c r="AD62" s="61"/><c r="AE62" s="61"/><c r="AF62" s="61"/></row><row r="63" spans="2:32" s="91" customFormat="1" ht="31.5"><c r="B63" s="92" t="str"><f>Translation!A126</f><v>PRIMARY ENERGY CONVERTED TO SECONDARY ENERGY (primary energy consumption)</v></c><c r="C63" s="96"/><c r="D63" s="96"/><c r="E63" s="96"/><c r="F63" s="96"/><c r="G63" s="96"/><c r="H63" s="96"/><c r="I63" s="96"/><c r="J63" s="96"/><c r="K63" s="96"/><c r="L63" s="96"/><c r="M63" s="96"/><c r="N63" s="96"/><c r="O63" s="96"/><c r="P63" s="96"/><c r="Q63" s="96"/><c r="R63" s="96"/><c r="S63" s="93"/><c r="T63" s="93" t="str"><f>Translation!$A$21</f><v>[MWh]</v></c><c r="U63" s="97"/><c r="V63" s="97"/><c r="W63" s="98"/><c r="X63" s="97"/><c r="Y63" s="97"/><c r="Z63" s="97"/><c r="AA63" s="97"/><c r="AB63" s="97"/><c r="AC63" s="97"/><c r="AD63" s="97"/><c r="AE63" s="97"/></row><row r="64" spans="2:32" s="55" customFormat="1" ht="30" customHeight="1"><c r="B64" s="284" t="str"><f>Translation!A120</f><v>PRODUCTION SECTOR</v></c><c r="C64" s="303" t="str"><f>Translation!A142</f><v>PRIMARY ENERGY SOURCE</v></c><c r="D64" s="304"/><c r="E64" s="304"/><c r="F64" s="304"/><c r="G64" s="304"/><c r="H64" s="304"/><c r="I64" s="304"/><c r="J64" s="304"/><c r="K64" s="304"/><c r="L64" s="304"/><c r="M64" s="304"/><c r="N64" s="304"/><c r="O64" s="304"/><c r="P64" s="304"/><c r="Q64" s="304"/><c r="R64" s="304"/><c r="S64" s="305"/><c r="T64" s="299" t="str"><f>Translation!A127</f><v>Conversion losses from primary to secondary energy</v></c><c r="U64" s="61"/><c r="V64" s="61"/><c r="W64" s="72"/><c r="X64" s="61"/><c r="Y64" s="61"/><c r="Z64" s="61"/><c r="AA64" s="61"/><c r="AB64" s="61"/><c r="AC64" s="61"/><c r="AD64" s="61"/><c r="AE64" s="61"/></row><row r="65" spans="2:32" s="55" customFormat="1" ht="15" customHeight="1"><c r="B65" s="285"/><c r="C65" s="303" t="str"><f>Translation!A98</f><v>Fossil fuels</v></c><c r="D65" s="304"/><c r="E65" s="304"/><c r="F65" s="304"/><c r="G65" s="304"/><c r="H65" s="304"/><c r="I65" s="305"/><c r="J65" s="303" t="str"><f>Translation!A107</f><v>Renewable energy sources</v></c><c r="K65" s="304"/><c r="L65" s="304"/><c r="M65" s="304"/><c r="N65" s="304"/><c r="O65" s="304"/><c r="P65" s="304"/><c r="Q65" s="304"/><c r="R65" s="305"/><c r="S65" s="302" t="str"><f>Translation!A118</f><v>TOTAL</v></c><c r="T65" s="300"/><c r="U65" s="61"/><c r="V65" s="61"/><c r="W65" s="72"/><c r="X65" s="61"/><c r="Y65" s="61"/><c r="Z65" s="61"/><c r="AA65" s="61"/><c r="AB65" s="61"/><c r="AC65" s="61"/><c r="AD65" s="61"/><c r="AE65" s="61"/></row><row r="66" spans="2:32" s="55" customFormat="1" ht="69.75" customHeight="1"><c r="B66" s="73" t="str"><f>Translation!A122</f><v>Energy product</v></c><c r="C66" s="236" t="str"><f>Translation!A99</f><v>Fueloil</v></c><c r="D66" s="236" t="str"><f>Translation!A100</f><v>Diesel</v></c><c r="E66" s="236" t="str"><f>Translation!A101</f><v>Gasoline</v></c><c r="F66" s="236" t="str"><f>Translation!A102</f><v>LPG</v></c><c r="G66" s="236" t="str"><f>Translation!A103</f><v>Natural gas</v></c><c r="H66" s="236" t="str"><f>Translation!A104</f><v>Coal</v></c><c r="I66" s="236" t="str"><f>Translation!A116</f><v>Subtotal</v></c><c r="J66" s="236" t="str"><f>Translation!A108</f><v>Hydro</v></c><c r="K66" s="236" t="str"><f>Translation!A109</f><v>Wind</v></c><c r="L66" s="236" t="str"><f>Translation!A110</f><v>Solar</v></c><c r="M66" s="236" t="str"><f>Translation!A111</f><v>Geothermal</v></c><c r="N66" s="236" t="str"><f>Translation!A112</f><v>Ocean</v></c><c r="O66" s="236" t="str"><f>Translation!A113</f><v>Biomass</v></c><c r="P66" s="236" t="str"><f>Translation!A114</f><v>Urban waste</v></c><c r="Q66" s="236" t="str"><f>Translation!A115</f><v>Energy recovery</v></c><c r="R66" s="236" t="str"><f>Translation!A116</f><v>Subtotal</v></c><c r="S66" s="302"/><c r="T66" s="301"/><c r="U66" s="61"/><c r="V66" s="61"/><c r="W66" s="72"/><c r="X66" s="61"/><c r="Y66" s="61"/><c r="Z66" s="61"/><c r="AA66" s="61"/><c r="AB66" s="61"/><c r="AC66" s="61"/><c r="AD66" s="61"/><c r="AE66" s="61"/></row><row r="67" spans="2:32" s="55" customFormat="1" ht="15.75"><c r="B67" s="199" t="str"><f>Translation!A123</f><v>Electricity</v></c><c r="C67" s="164"><v>87179.875803874791</v></c><c r="D67" s="164"><v>5093.8997792043765</v></c><c r="E67" s="164"/><c r="F67" s="164"/><c r="G67" s="164"><v>183443.62335899187</v></c><c r="H67" s="164"/><c r="I67" s="63"><f>SUM(C67:H67)</f><v>275717.39894207101</v></c><c r="J67" s="200"><f>J58</f><v>0</v></c><c r="K67" s="200"><f t="shared" ref="K67:Q67" si="20">K58</f><v>0</v></c><c r="L67" s="200"><f t="shared" si="20"/><v>0</v></c><c r="M67" s="200"><f t="shared" si="20"/><v>0</v></c><c r="N67" s="200"><f t="shared" si="20"/><v>0</v></c><c r="O67" s="200"><f t="shared" si="20"/><v>0</v></c><c r="P67" s="200"><f t="shared" si="20"/><v>0</v></c><c r="Q67" s="200"><f t="shared" si="20"/><v>0</v></c><c r="R67" s="63"><f>SUM(J67:Q67)</f><v>0</v></c><c r="S67" s="63"><f>I67+R67</f><v>275717.39894207101</v></c><c r="T67" s="75"><f>S67-AC58+AB58</f><v>162910.13920120505</v></c><c r="U67" s="61"/><c r="V67" s="61"/><c r="W67" s="62"/><c r="X67" s="61"/><c r="Y67" s="61"/><c r="Z67" s="61"/><c r="AA67" s="61"/><c r="AB67" s="61"/><c r="AC67" s="61"/><c r="AD67" s="61"/><c r="AE67" s="61"/></row><row r="68" spans="2:32" s="55" customFormat="1" ht="15.75"><c r="B68" s="199" t="str"><f>Translation!A124</f><v>Heat</v></c><c r="C68" s="164"/><c r="D68" s="164"/><c r="E68" s="164"/><c r="F68" s="164"/><c r="G68" s="164"/><c r="H68" s="164"/><c r="I68" s="63"><f>SUM(C68:H68)</f><v>0</v></c><c r="J68" s="200"><f t="shared" ref="J68:Q69" si="21">J59</f><v>0</v></c><c r="K68" s="200"><f t="shared" si="21"/><v>0</v></c><c r="L68" s="200"><f t="shared" si="21"/><v>0</v></c><c r="M68" s="200"><f t="shared" si="21"/><v>0</v></c><c r="N68" s="200"><f t="shared" si="21"/><v>0</v></c><c r="O68" s="200"><f t="shared" si="21"/><v>0</v></c><c r="P68" s="200"><f t="shared" si="21"/><v>0</v></c><c r="Q68" s="200"><f t="shared" si="21"/><v>0</v></c><c r="R68" s="63"><f>SUM(J68:Q68)</f><v>0</v></c><c r="S68" s="63"><f>I68+R68</f><v>0</v></c><c r="T68" s="75"><f>S68-AC59+AB59</f><v>0</v></c><c r="U68" s="61"/><c r="V68" s="61"/><c r="W68" s="62"/><c r="X68" s="61"/><c r="Y68" s="61"/><c r="Z68" s="61"/><c r="AA68" s="61"/><c r="AB68" s="61"/><c r="AC68" s="61"/><c r="AD68" s="61"/><c r="AE68" s="61"/></row><row r="69" spans="2:32" s="55" customFormat="1" ht="15.75"><c r="B69" s="199" t="str"><f>Translation!A125</f><v>Cold</v></c><c r="C69" s="164"/><c r="D69" s="164"/><c r="E69" s="164"/><c r="F69" s="164"/><c r="G69" s="164"/><c r="H69" s="164"/><c r="I69" s="63"><f>SUM(C69:H69)</f><v>0</v></c><c r="J69" s="200"><f t="shared" si="21"/><v>0</v></c><c r="K69" s="200"><f t="shared" si="21"/><v>0</v></c><c r="L69" s="200"><f t="shared" si="21"/><v>0</v></c><c r="M69" s="200"><f t="shared" si="21"/><v>0</v></c><c r="N69" s="200"><f t="shared" si="21"/><v>0</v></c><c r="O69" s="200"><f t="shared" si="21"/><v>0</v></c><c r="P69" s="200"><f t="shared" si="21"/><v>0</v></c><c r="Q69" s="200"><f t="shared" si="21"/><v>0</v></c><c r="R69" s="63"><f>SUM(J69:Q69)</f><v>0</v></c><c r="S69" s="63"><f>I69+R69</f><v>0</v></c><c r="T69" s="75"><f>S69-AC60+AB60</f><v>0</v></c><c r="U69" s="61"/><c r="V69" s="61"/><c r="W69" s="62"/><c r="X69" s="61"/><c r="Y69" s="61"/><c r="Z69" s="61"/><c r="AA69" s="61"/><c r="AB69" s="61"/><c r="AC69" s="61"/><c r="AD69" s="61"/><c r="AE69" s="61"/></row><row r="70" spans="2:32" s="55" customFormat="1" ht="15.75"><c r="B70" s="229" t="str"><f>Translation!A118</f><v>TOTAL</v></c><c r="C70" s="57"><f t="shared" ref="C70:S70" si="22">SUM(C67:C69)</f><v>87179.875803874791</v></c><c r="D70" s="57"><f t="shared" si="22"/><v>5093.8997792043765</v></c><c r="E70" s="57"><f t="shared" si="22"/><v>0</v></c><c r="F70" s="57"><f t="shared" si="22"/><v>0</v></c><c r="G70" s="57"><f t="shared" si="22"/><v>183443.62335899187</v></c><c r="H70" s="57"><f t="shared" si="22"/><v>0</v></c><c r="I70" s="57"><f t="shared" si="22"/><v>275717.39894207101</v></c><c r="J70" s="57"><f t="shared" si="22"/><v>0</v></c><c r="K70" s="57"><f t="shared" si="22"/><v>0</v></c><c r="L70" s="57"><f t="shared" si="22"/><v>0</v></c><c r="M70" s="57"><f t="shared" si="22"/><v>0</v></c><c r="N70" s="57"><f t="shared" si="22"/><v>0</v></c><c r="O70" s="57"><f t="shared" si="22"/><v>0</v></c><c r="P70" s="57"><f t="shared" si="22"/><v>0</v></c><c r="Q70" s="57"><f t="shared" si="22"/><v>0</v></c><c r="R70" s="57"><f t="shared" si="22"/><v>0</v></c><c r="S70" s="57"><f t="shared" si="22"/><v>275717.39894207101</v></c><c r="T70" s="75"><f>S70-AC61+AB61</f><v>162910.13920120505</v></c><c r="U70" s="61"/><c r="V70" s="61"/><c r="W70" s="60"/><c r="X70" s="61"/><c r="Y70" s="61"/><c r="Z70" s="61"/><c r="AA70" s="61"/><c r="AB70" s="61"/><c r="AC70" s="61"/><c r="AD70" s="61"/><c r="AE70" s="61"/></row><row r="71" spans="2:32" s="55" customFormat="1" ht="15"><c r="B71" s="56"/></row><row r="72" spans="2:32" s="91" customFormat="1" ht="31.5"><c r="B72" s="92" t="str"><f>Translation!A143</f><v>PRIMARY ENERGY DEMAND</v></c><c r="C72" s="94"/><c r="D72" s="94"/><c r="E72" s="94"/><c r="F72" s="94"/><c r="G72" s="94"/><c r="H72" s="94"/><c r="I72" s="94"/><c r="J72" s="94"/><c r="K72" s="94"/><c r="L72" s="94"/><c r="M72" s="94"/><c r="N72" s="94"/><c r="O72" s="94"/><c r="P72" s="94"/><c r="Q72" s="94"/><c r="R72" s="94"/><c r="Y72" s="93" t="str"><f>Translation!$A$21</f><v>[MWh]</v></c></row><row r="73" spans="2:32" s="55" customFormat="1" ht="30" customHeight="1"><c r="B73" s="281" t="str"><f>Translation!A122</f><v>Energy product</v></c><c r="C73" s="289" t="str"><f>Translation!A142</f><v>PRIMARY ENERGY SOURCE</v></c><c r="D73" s="290"/><c r="E73" s="290"/><c r="F73" s="290"/><c r="G73" s="290"/><c r="H73" s="290"/><c r="I73" s="290"/><c r="J73" s="290"/><c r="K73" s="290"/><c r="L73" s="290"/><c r="M73" s="290"/><c r="N73" s="290"/><c r="O73" s="290"/><c r="P73" s="290"/><c r="Q73" s="290"/><c r="R73" s="290"/><c r="S73" s="290"/><c r="T73" s="290"/><c r="U73" s="290"/><c r="V73" s="290"/><c r="W73" s="290"/><c r="X73" s="290"/><c r="Y73" s="291"/></row><row r="74" spans="2:32" s="55" customFormat="1" ht="15" customHeight="1"><c r="B74" s="282"/><c r="C74" s="289" t="str"><f>Translation!A98</f><v>Fossil fuels</v></c><c r="D74" s="290"/><c r="E74" s="290"/><c r="F74" s="290"/><c r="G74" s="290"/><c r="H74" s="290"/><c r="I74" s="291"/><c r="J74" s="289" t="str"><f>Translation!A107</f><v>Renewable energy sources</v></c><c r="K74" s="290"/><c r="L74" s="290"/><c r="M74" s="290"/><c r="N74" s="290"/><c r="O74" s="290"/><c r="P74" s="290"/><c r="Q74" s="290"/><c r="R74" s="291"/><c r="S74" s="278" t="str"><f>Translation!A123</f><v>Electricity</v></c><c r="T74" s="279"/><c r="U74" s="279"/><c r="V74" s="280"/><c r="W74" s="229" t="str"><f>Translation!A124</f><v>Heat</v></c><c r="X74" s="229" t="str"><f>Translation!A125</f><v>Cold</v></c><c r="Y74" s="284" t="str"><f>Translation!A118</f><v>TOTAL</v></c></row><row r="75" spans="2:32" s="55" customFormat="1" ht="46.5" customHeight="1"><c r="B75" s="283"/><c r="C75" s="228" t="str"><f>Translation!A99</f><v>Fueloil</v></c><c r="D75" s="228" t="str"><f>Translation!A100</f><v>Diesel</v></c><c r="E75" s="228" t="str"><f>Translation!A101</f><v>Gasoline</v></c><c r="F75" s="228" t="str"><f>Translation!A102</f><v>LPG</v></c><c r="G75" s="228" t="str"><f>Translation!A103</f><v>Natural gas</v></c><c r="H75" s="228" t="str"><f>Translation!A104</f><v>Coal</v></c><c r="I75" s="228" t="str"><f>Translation!A116</f><v>Subtotal</v></c><c r="J75" s="228" t="str"><f>Translation!A108</f><v>Hydro</v></c><c r="K75" s="228" t="str"><f>Translation!A109</f><v>Wind</v></c><c r="L75" s="228" t="str"><f>Translation!A110</f><v>Solar</v></c><c r="M75" s="228" t="str"><f>Translation!A111</f><v>Geothermal</v></c><c r="N75" s="228" t="str"><f>Translation!A112</f><v>Ocean</v></c><c r="O75" s="228" t="str"><f>Translation!A113</f><v>Biomass</v></c><c r="P75" s="228" t="str"><f>Translation!A114</f><v>Urban waste</v></c><c r="Q75" s="228" t="str"><f>Translation!A115</f><v>Energy recovery</v></c><c r="R75" s="228" t="str"><f>Translation!A116</f><v>Subtotal</v></c><c r="S75" s="58" t="str"><f>Translation!A144</f><v>Imported electricity (cable)</v></c><c r="T75" s="58" t="str"><f>Translation!A145</f><v>Exported electricity (cable)</v></c><c r="U75" s="58" t="str"><f>Translation!A136</f><v>Reexportation and external consumption</v></c><c r="V75" s="232" t="str"><f>Translation!A116</f><v>Subtotal</v></c><c r="W75" s="232" t="str"><f>Translation!A136</f><v>Reexportation and external consumption</v></c><c r="X75" s="232" t="str"><f>Translation!A136</f><v>Reexportation and external consumption</v></c><c r="Y75" s="285"/></row><row r="76" spans="2:32" s="55" customFormat="1" ht="15.75"><c r="B76" s="234" t="str"><f>Translation!A118</f><v>TOTAL</v></c><c r="C76" s="201"><f t="shared" ref="C76:H76" si="23">G48+C70</f><v>103733.18269294756</v></c><c r="D76" s="201"><f t="shared" si="23"/><v>51947.160079116868</v></c><c r="E76" s="201"><f t="shared" si="23"/><v>78957.276653269233</v></c><c r="F76" s="201"><f t="shared" si="23"/><v>11939.399233327467</v></c><c r="G76" s="201"><f t="shared" si="23"/><v>183443.62335899187</v></c><c r="H76" s="201"><f t="shared" si="23"/><v>0</v></c><c r="I76" s="57"><f>SUM(C76:H76)</f><v>430020.64201765304</v></c><c r="J76" s="201"><f t="shared" ref="J76:O76" si="24">N48+J70</f><v>0</v></c><c r="K76" s="201"><f t="shared" si="24"/><v>0</v></c><c r="L76" s="201"><f t="shared" si="24"/><v>7760.6927060495291</v></c><c r="M76" s="201"><f t="shared" si="24"/><v>124.75899612842915</v></c><c r="N76" s="201"><f t="shared" si="24"/><v>0</v></c><c r="O76" s="201"><f t="shared" si="24"/><v>6081.5826905372396</v></c><c r="P76" s="201"><f>P70</f><v>0</v></c><c r="Q76" s="201"><f>Q70</f><v>0</v></c><c r="R76" s="57"><f>SUM(J76:Q76)</f><v>13967.034392715199</v></c><c r="S76" s="201"><f>Y61</f><v>0</v></c><c r="T76" s="201"><f>Z61</f><v>0</v></c><c r="U76" s="201"><f>$C$49+$C$50+$C$51</f><v>0</v></c><c r="V76" s="57"><f>S76-T76-U76</f><v>0</v></c><c r="W76" s="201"><f>$D$49+$D$50+$D$51</f><v>0</v></c><c r="X76" s="201"><f>$E$49+$E$50+$E$51</f><v>0</v></c><c r="Y76" s="57"><f>I76+R76+V76-W76-X76</f><v>443987.67641036824</v></c></row><row r="77" spans="2:32" s="59" customFormat="1" ht="15"><c r="B77" s="78"/></row><row r="78" spans="2:32" s="91" customFormat="1" ht="31.5"><c r="B78" s="92" t="str"><f>Translation!A128</f><v>ENERGY CONVERSION EFFICIENCY</v></c><c r="C78" s="96"/><c r="D78" s="96"/><c r="E78" s="96"/><c r="F78" s="96"/><c r="G78" s="96"/><c r="H78" s="96"/><c r="I78" s="96"/><c r="J78" s="96"/><c r="K78" s="96"/><c r="L78" s="96"/><c r="M78" s="96"/><c r="N78" s="96"/><c r="O78" s="96"/><c r="P78" s="96"/><c r="Q78" s="96"/><c r="R78" s="96"/><c r="S78" s="93" t="str"><f>Translation!$A$22</f><v>[%]</v></c><c r="T78" s="98"/><c r="V78" s="97"/><c r="W78" s="97"/><c r="X78" s="98"/><c r="Y78" s="97"/><c r="Z78" s="97"/><c r="AA78" s="97"/><c r="AB78" s="97"/><c r="AC78" s="97"/><c r="AD78" s="97"/><c r="AE78" s="97"/><c r="AF78" s="97"/></row><row r="79" spans="2:32" s="55" customFormat="1" ht="30" customHeight="1"><c r="B79" s="284" t="str"><f>Translation!A120</f><v>PRODUCTION SECTOR</v></c><c r="C79" s="303" t="str"><f>Translation!A142</f><v>PRIMARY ENERGY SOURCE</v></c><c r="D79" s="304"/><c r="E79" s="304"/><c r="F79" s="304"/><c r="G79" s="304"/><c r="H79" s="304"/><c r="I79" s="304"/><c r="J79" s="304"/><c r="K79" s="304"/><c r="L79" s="304"/><c r="M79" s="304"/><c r="N79" s="304"/><c r="O79" s="304"/><c r="P79" s="304"/><c r="Q79" s="304"/><c r="R79" s="304"/><c r="S79" s="305"/><c r="T79" s="72"/><c r="V79" s="61"/><c r="W79" s="61"/><c r="X79" s="72"/><c r="Y79" s="61"/><c r="Z79" s="61"/><c r="AA79" s="61"/><c r="AB79" s="61"/><c r="AC79" s="61"/><c r="AD79" s="61"/><c r="AE79" s="61"/><c r="AF79" s="61"/></row><row r="80" spans="2:32" s="55" customFormat="1" ht="15" customHeight="1"><c r="B80" s="285"/><c r="C80" s="303" t="str"><f>Translation!A98</f><v>Fossil fuels</v></c><c r="D80" s="304"/><c r="E80" s="304"/><c r="F80" s="304"/><c r="G80" s="304"/><c r="H80" s="304"/><c r="I80" s="305"/><c r="J80" s="303" t="str"><f>Translation!A107</f><v>Renewable energy sources</v></c><c r="K80" s="304"/><c r="L80" s="304"/><c r="M80" s="304"/><c r="N80" s="304"/><c r="O80" s="304"/><c r="P80" s="304"/><c r="Q80" s="304"/><c r="R80" s="305"/><c r="S80" s="302" t="str"><f>Translation!A118</f><v>TOTAL</v></c><c r="T80" s="72"/><c r="V80" s="61"/><c r="W80" s="61"/><c r="X80" s="72"/><c r="Y80" s="61"/><c r="Z80" s="61"/><c r="AA80" s="61"/><c r="AB80" s="61"/><c r="AC80" s="61"/><c r="AD80" s="61"/><c r="AE80" s="61"/><c r="AF80" s="61"/></row><row r="81" spans="1:32" s="55" customFormat="1" ht="69.75" customHeight="1"><c r="B81" s="73" t="str"><f>Translation!A122</f><v>Energy product</v></c><c r="C81" s="236" t="str"><f>Translation!A99</f><v>Fueloil</v></c><c r="D81" s="236" t="str"><f>Translation!A100</f><v>Diesel</v></c><c r="E81" s="236" t="str"><f>Translation!A101</f><v>Gasoline</v></c><c r="F81" s="236" t="str"><f>Translation!A102</f><v>LPG</v></c><c r="G81" s="236" t="str"><f>Translation!A103</f><v>Natural gas</v></c><c r="H81" s="236" t="str"><f>Translation!A104</f><v>Coal</v></c><c r="I81" s="236" t="str"><f>Translation!A116</f><v>Subtotal</v></c><c r="J81" s="236" t="str"><f>Translation!A108</f><v>Hydro</v></c><c r="K81" s="236" t="str"><f>Translation!A109</f><v>Wind</v></c><c r="L81" s="236" t="str"><f>Translation!A110</f><v>Solar</v></c><c r="M81" s="236" t="str"><f>Translation!A111</f><v>Geothermal</v></c><c r="N81" s="236" t="str"><f>Translation!A112</f><v>Ocean</v></c><c r="O81" s="236" t="str"><f>Translation!A113</f><v>Biomass</v></c><c r="P81" s="236" t="str"><f>Translation!A114</f><v>Urban waste</v></c><c r="Q81" s="236" t="str"><f>Translation!A115</f><v>Energy recovery</v></c><c r="R81" s="236" t="str"><f>Translation!A116</f><v>Subtotal</v></c><c r="S81" s="302"/><c r="T81" s="72"/><c r="V81" s="61"/><c r="W81" s="61"/><c r="X81" s="72"/><c r="Y81" s="61"/><c r="Z81" s="61"/><c r="AA81" s="61"/><c r="AB81" s="61"/><c r="AC81" s="61"/><c r="AD81" s="61"/><c r="AE81" s="61"/><c r="AF81" s="61"/></row><row r="82" spans="1:32" s="55" customFormat="1" ht="15.75"><c r="B82" s="199" t="str"><f>Translation!A123</f><v>Electricity</v></c><c r="C82" s="203"><f t="shared" ref="C82:P84" si="25">IF(C67&gt;0,C58/C67,"-")</f><v>0.34999999999999992</v></c><c r="D82" s="203"><f t="shared" si="25"/><v>0.31</v></c><c r="E82" s="203" t="str"><f t="shared" si="25"/><v>-</v></c><c r="F82" s="203" t="str"><f t="shared" si="25"/><v>-</v></c><c r="G82" s="203"><f t="shared" si="25"/><v>0.44</v></c><c r="H82" s="203" t="str"><f t="shared" si="25"/><v>-</v></c><c r="I82" s="71"><f t="shared" si="25"/><v>0.40914088183664854</v></c><c r="J82" s="203" t="str"><f t="shared" si="25"/><v>-</v></c><c r="K82" s="203" t="str"><f t="shared" si="25"/><v>-</v></c><c r="L82" s="203" t="str"><f t="shared" si="25"/><v>-</v></c><c r="M82" s="203" t="str"><f t="shared" si="25"/><v>-</v></c><c r="N82" s="203" t="str"><f t="shared" si="25"/><v>-</v></c><c r="O82" s="203" t="str"><f t="shared" si="25"/><v>-</v></c><c r="P82" s="203" t="str"><f t="shared" si="25"/><v>-</v></c><c r="Q82" s="203" t="s"><v>567</v></c><c r="R82" s="71" t="str"><f t="shared" ref="R82:S84" si="26">IF(R67&gt;0,R58/R67,"-")</f><v>-</v></c><c r="S82" s="71"><f t="shared" si="26"/><v>0.40914088183664854</v></c><c r="T82" s="62"/><c r="V82" s="61"/><c r="W82" s="61"/><c r="X82" s="62"/><c r="Y82" s="61"/><c r="Z82" s="61"/><c r="AA82" s="61"/><c r="AB82" s="61"/><c r="AC82" s="61"/><c r="AD82" s="61"/><c r="AE82" s="61"/><c r="AF82" s="61"/></row><row r="83" spans="1:32" s="55" customFormat="1" ht="15.75"><c r="B83" s="199" t="str"><f>Translation!A124</f><v>Heat</v></c><c r="C83" s="203" t="str"><f t="shared" si="25"/><v>-</v></c><c r="D83" s="203" t="str"><f t="shared" si="25"/><v>-</v></c><c r="E83" s="203" t="str"><f t="shared" si="25"/><v>-</v></c><c r="F83" s="203" t="str"><f t="shared" si="25"/><v>-</v></c><c r="G83" s="203" t="str"><f t="shared" si="25"/><v>-</v></c><c r="H83" s="203" t="str"><f t="shared" si="25"/><v>-</v></c><c r="I83" s="71" t="str"><f t="shared" si="25"/><v>-</v></c><c r="J83" s="203" t="str"><f t="shared" si="25"/><v>-</v></c><c r="K83" s="203" t="str"><f t="shared" si="25"/><v>-</v></c><c r="L83" s="203" t="str"><f t="shared" si="25"/><v>-</v></c><c r="M83" s="203" t="str"><f t="shared" si="25"/><v>-</v></c><c r="N83" s="203" t="str"><f t="shared" si="25"/><v>-</v></c><c r="O83" s="203" t="str"><f t="shared" si="25"/><v>-</v></c><c r="P83" s="203" t="str"><f t="shared" si="25"/><v>-</v></c><c r="Q83" s="203" t="s"><v>567</v></c><c r="R83" s="71" t="str"><f t="shared" si="26"/><v>-</v></c><c r="S83" s="71" t="str"><f t="shared" si="26"/><v>-</v></c><c r="T83" s="62"/><c r="V83" s="61"/><c r="W83" s="61"/><c r="X83" s="62"/><c r="Y83" s="61"/><c r="Z83" s="61"/><c r="AA83" s="61"/><c r="AB83" s="61"/><c r="AC83" s="61"/><c r="AD83" s="61"/><c r="AE83" s="61"/><c r="AF83" s="61"/></row><row r="84" spans="1:32" s="55" customFormat="1" ht="15.75"><c r="B84" s="199" t="str"><f>Translation!A125</f><v>Cold</v></c><c r="C84" s="203" t="str"><f t="shared" si="25"/><v>-</v></c><c r="D84" s="203" t="str"><f t="shared" si="25"/><v>-</v></c><c r="E84" s="203" t="str"><f t="shared" si="25"/><v>-</v></c><c r="F84" s="203" t="str"><f t="shared" si="25"/><v>-</v></c><c r="G84" s="203" t="str"><f t="shared" si="25"/><v>-</v></c><c r="H84" s="203" t="str"><f t="shared" si="25"/><v>-</v></c><c r="I84" s="71" t="str"><f t="shared" si="25"/><v>-</v></c><c r="J84" s="203" t="str"><f t="shared" si="25"/><v>-</v></c><c r="K84" s="203" t="str"><f t="shared" si="25"/><v>-</v></c><c r="L84" s="203" t="str"><f t="shared" si="25"/><v>-</v></c><c r="M84" s="203" t="str"><f t="shared" si="25"/><v>-</v></c><c r="N84" s="203" t="str"><f t="shared" si="25"/><v>-</v></c><c r="O84" s="203" t="str"><f t="shared" si="25"/><v>-</v></c><c r="P84" s="203" t="str"><f t="shared" si="25"/><v>-</v></c><c r="Q84" s="203" t="s"><v>567</v></c><c r="R84" s="71" t="str"><f t="shared" si="26"/><v>-</v></c><c r="S84" s="71" t="str"><f t="shared" si="26"/><v>-</v></c><c r="T84" s="62"/><c r="V84" s="61"/><c r="W84" s="61"/><c r="X84" s="62"/><c r="Y84" s="61"/><c r="Z84" s="61"/><c r="AA84" s="61"/><c r="AB84" s="61"/><c r="AC84" s="61"/><c r="AD84" s="61"/><c r="AE84" s="61"/><c r="AF84" s="61"/></row><row r="85" spans="1:32" s="55" customFormat="1" ht="40.5" customHeight="1"><c r="B85" s="56"/></row><row r="86" spans="1:32" s="135" customFormat="1" ht="36"><c r="A86" s="133" t="s"><v>10</v></c><c r="B86" s="134" t="str"><f>Translation!A152</f><v>RESULTS OF EMISSION INVENTORY</v></c><c r="C86" s="133"/><c r="D86" s="134"/><c r="E86" s="133"/><c r="F86" s="134"/><c r="G86" s="133"/><c r="H86" s="134"/><c r="I86" s="133"/><c r="J86" s="134"/><c r="K86" s="151"/><c r="L86" s="151"/><c r="M86" s="151"/><c r="N86" s="151"/></row><row r="87" spans="1:32" s="91" customFormat="1" ht="31.5"><c r="B87" s="92" t="str"><f>Translation!A148</f><v>CO2 EMISSIONS FROM FINAL USE</v></c><c r="C87" s="99"/><c r="D87" s="99"/><c r="E87" s="99"/><c r="F87" s="99"/><c r="G87" s="99"/><c r="H87" s="99"/><c r="I87" s="99"/><c r="J87" s="99"/><c r="K87" s="99"/><c r="L87" s="99"/><c r="M87" s="99"/><c r="N87" s="99"/><c r="O87" s="99"/><c r="P87" s="99"/><c r="Q87" s="99"/><c r="R87" s="99"/><c r="S87" s="99"/><c r="T87" s="99"/><c r="U87" s="100" t="str"><f>Translation!$A$17</f><v>[t CO2]</v></c></row><row r="88" spans="1:32" s="55" customFormat="1" ht="33" customHeight="1"><c r="B88" s="276" t="str"><f>Translation!A56</f><v>DEMAND SECTOR</v></c><c r="C88" s="271" t="str"><f>Translation!A93</f><v>ENERGY FOR FINAL USE</v></c><c r="D88" s="272"/><c r="E88" s="272"/><c r="F88" s="272"/><c r="G88" s="272"/><c r="H88" s="272"/><c r="I88" s="272"/><c r="J88" s="272"/><c r="K88" s="272"/><c r="L88" s="272"/><c r="M88" s="272"/><c r="N88" s="272"/><c r="O88" s="272"/><c r="P88" s="272"/><c r="Q88" s="272"/><c r="R88" s="272"/><c r="S88" s="272"/><c r="T88" s="272"/><c r="U88" s="273"/></row><row r="89" spans="1:32" s="55" customFormat="1" ht="18" customHeight="1"><c r="B89" s="277"/><c r="C89" s="271" t="str"><f>Translation!A94</f><v>Centralized energy services</v></c><c r="D89" s="272"/><c r="E89" s="272"/><c r="F89" s="273"/><c r="G89" s="271" t="str"><f>Translation!A98</f><v>Fossil fuels</v></c><c r="H89" s="272"/><c r="I89" s="272"/><c r="J89" s="272"/><c r="K89" s="272"/><c r="L89" s="272"/><c r="M89" s="273"/><c r="N89" s="271" t="str"><f>Translation!A105</f><v>Renewable energy sources (excluding electricity and heat sold to public networks)</v></c><c r="O89" s="272"/><c r="P89" s="272"/><c r="Q89" s="272"/><c r="R89" s="272"/><c r="S89" s="272"/><c r="T89" s="273"/><c r="U89" s="274" t="str"><f>Translation!A118</f><v>TOTAL</v></c></row><row r="90" spans="1:32" s="55" customFormat="1" ht="67.5" customHeight="1"><c r="B90" s="65" t="str"><f>Translation!A58</f><v>Sector description</v></c><c r="C90" s="233" t="str"><f>Translation!A95</f><v>Electricity from public grid</v></c><c r="D90" s="233" t="str"><f>Translation!A96</f><v>Heat from district heating</v></c><c r="E90" s="233" t="str"><f>Translation!A97</f><v>Cold from district cooling</v></c><c r="F90" s="233" t="str"><f>Translation!A116</f><v>Subtotal</v></c><c r="G90" s="233" t="str"><f>Translation!A99</f><v>Fueloil</v></c><c r="H90" s="233" t="str"><f>Translation!A100</f><v>Diesel</v></c><c r="I90" s="233" t="str"><f>Translation!A101</f><v>Gasoline</v></c><c r="J90" s="233" t="str"><f>Translation!A102</f><v>LPG</v></c><c r="K90" s="233" t="str"><f>Translation!A103</f><v>Natural gas</v></c><c r="L90" s="233" t="str"><f>Translation!A104</f><v>Coal</v></c><c r="M90" s="233" t="str"><f>Translation!A116</f><v>Subtotal</v></c><c r="N90" s="233" t="str"><f>Translation!A108</f><v>Hydro</v></c><c r="O90" s="233" t="str"><f>Translation!A109</f><v>Wind</v></c><c r="P90" s="233" t="str"><f>Translation!A110</f><v>Solar</v></c><c r="Q90" s="233" t="str"><f>Translation!A111</f><v>Geothermal</v></c><c r="R90" s="233" t="str"><f>Translation!A112</f><v>Ocean</v></c><c r="S90" s="233" t="str"><f>Translation!A113</f><v>Biomass</v></c><c r="T90" s="233" t="str"><f>Translation!A116</f><v>Subtotal</v></c><c r="U90" s="275"/></row><row r="91" spans="1:32" s="21" customFormat="1" ht="15.75"><c r="A91" s="22"/><c r="B91" s="70" t="str"><f>Translation!A59</f><v>RESIDENTIAL</v></c><c r="C91" s="68"><f>SUM(C92:C100)</f><v>20031.73717516171</v></c><c r="D91" s="68"><f>SUM(D92:D100)</f><v>0</v></c><c r="E91" s="68"><f>SUM(E92:E100)</f><v>0</v></c><c r="F91" s="68"><f t="shared" ref="F91:F122" si="27">SUM(C91:E91)</f><v>20031.73717516171</v></c><c r="G91" s="68"><f t="shared" ref="G91:L91" si="28">SUM(G92:G100)</f><v>4579.5508635265796</v></c><c r="H91" s="68"><f t="shared" si="28"/><v>0</v></c><c r="I91" s="68"><f t="shared" si="28"/><v>0</v></c><c r="J91" s="68"><f t="shared" si="28"/><v>564.24</v></c><c r="K91" s="68"><f t="shared" si="28"/><v>0</v></c><c r="L91" s="68"><f t="shared" si="28"/><v>0</v></c><c r="M91" s="68"><f t="shared" ref="M91:M122" si="29">SUM(G91:L91)</f><v>5143.7908635265794</v></c><c r="N91" s="68"><f t="shared" ref="N91:S91" si="30">SUM(N92:N100)</f><v>0</v></c><c r="O91" s="68"><f t="shared" si="30"/><v>0</v></c><c r="P91" s="68"><f t="shared" si="30"/><v>0</v></c><c r="Q91" s="68"><f t="shared" si="30"/><v>0</v></c><c r="R91" s="68"><f t="shared" si="30"/><v>0</v></c><c r="S91" s="68"><f t="shared" si="30"/><v>0</v></c><c r="T91" s="68"><f t="shared" ref="T91:T122" si="31">SUM(N91:S91)</f><v>0</v></c><c r="U91" s="68"><f t="shared" ref="U91:U122" si="32">F91+M91+T91</f><v>25175.528038688288</v></c></row><row r="92" spans="1:32" s="21" customFormat="1" ht="15.75"><c r="A92" s="22"/><c r="B92" s="197" t="str"><f>Translation!A60</f><v>Hot water</v></c><c r="C92" s="200"><f t="shared" ref="C92:C100" si="33">IF(C$48&gt;0, ($S$128+$V$137)/C$48,0)*C18</f><v>600.95211525485149</v></c><c r="D92" s="200"><f t="shared" ref="D92:D100" si="34">IF(D$48&gt;0, ($S$129)/D$48,0)*D18</f><v>0</v></c><c r="E92" s="200"><f t="shared" ref="E92:E100" si="35">IF(E$48&gt;0, ($S$130)/E$48,0)*E18</f><v>0</v></c><c r="F92" s="68"><f t="shared" si="27"/><v>600.95211525485149</v></c><c r="G92" s="200"><f>'CO2 factors'!C$7*G18</f><v>263.7853030961607</v></c><c r="H92" s="200"><f>'CO2 factors'!D$7*H18</f><v>0</v></c><c r="I92" s="200"><f>'CO2 factors'!E$7*I18</f><v>0</v></c><c r="J92" s="200"><f>'CO2 factors'!F$7*J18</f><v>16.32</v></c><c r="K92" s="200"><f>'CO2 factors'!G$7*K18</f><v>0</v></c><c r="L92" s="200"><f>'CO2 factors'!H$7*L18</f><v>0</v></c><c r="M92" s="68"><f t="shared" si="29"/><v>280.1053030961607</v></c><c r="N92" s="200"><f>'CO2 factors'!J$7*N18</f><v>0</v></c><c r="O92" s="200"><f>'CO2 factors'!K$7*O18</f><v>0</v></c><c r="P92" s="200"><f>'CO2 factors'!L$7*P18</f><v>0</v></c><c r="Q92" s="200"><f>'CO2 factors'!M$7*Q18</f><v>0</v></c><c r="R92" s="200"><f>'CO2 factors'!N$7*R18</f><v>0</v></c><c r="S92" s="200"><f>'CO2 factors'!O$7*S18</f><v>0</v></c><c r="T92" s="68"><f t="shared" si="31"/><v>0</v></c><c r="U92" s="68"><f t="shared" si="32"/><v>881.05741835101219</v></c></row><row r="93" spans="1:32" s="21" customFormat="1" ht="15.75"><c r="A93" s="22"/><c r="B93" s="197" t="str"><f>Translation!A61</f><v>Heating and cooling</v></c><c r="C93" s="200"><f t="shared" si="33"/><v>14422.850766116431</v></c><c r="D93" s="200"><f t="shared" si="34"/><v>0</v></c><c r="E93" s="200"><f t="shared" si="35"/><v>0</v></c><c r="F93" s="68"><f t="shared" si="27"/><v>14422.850766116431</v></c><c r="G93" s="200"><f>'CO2 factors'!C$7*G19</f><v>4315.7655604304191</v></c><c r="H93" s="200"><f>'CO2 factors'!D$7*H19</f><v>0</v></c><c r="I93" s="200"><f>'CO2 factors'!E$7*I19</f><v>0</v></c><c r="J93" s="200"><f>'CO2 factors'!F$7*J19</f><v>436.8</v></c><c r="K93" s="200"><f>'CO2 factors'!G$7*K19</f><v>0</v></c><c r="L93" s="200"><f>'CO2 factors'!H$7*L19</f><v>0</v></c><c r="M93" s="68"><f t="shared" si="29"/><v>4752.5655604304193</v></c><c r="N93" s="200"><f>'CO2 factors'!J$7*N19</f><v>0</v></c><c r="O93" s="200"><f>'CO2 factors'!K$7*O19</f><v>0</v></c><c r="P93" s="200"><f>'CO2 factors'!L$7*P19</f><v>0</v></c><c r="Q93" s="200"><f>'CO2 factors'!M$7*Q19</f><v>0</v></c><c r="R93" s="200"><f>'CO2 factors'!N$7*R19</f><v>0</v></c><c r="S93" s="200"><f>'CO2 factors'!O$7*S19</f><v>0</v></c><c r="T93" s="68"><f t="shared" si="31"/><v>0</v></c><c r="U93" s="68"><f t="shared" si="32"/><v>19175.416326546852</v></c></row><row r="94" spans="1:32" s="21" customFormat="1" ht="15.75"><c r="A94" s="22"/><c r="B94" s="197" t="str"><f>Translation!A62</f><v>Lighting</v></c><c r="C94" s="200"><f t="shared" si="33"/><v>801.26948700646881</v></c><c r="D94" s="200"><f t="shared" si="34"/><v>0</v></c><c r="E94" s="200"><f t="shared" si="35"/><v>0</v></c><c r="F94" s="68"><f t="shared" si="27"/><v>801.26948700646881</v></c><c r="G94" s="200"><f>'CO2 factors'!C$7*G20</f><v>0</v></c><c r="H94" s="200"><f>'CO2 factors'!D$7*H20</f><v>0</v></c><c r="I94" s="200"><f>'CO2 factors'!E$7*I20</f><v>0</v></c><c r="J94" s="200"><f>'CO2 factors'!F$7*J20</f><v>0</v></c><c r="K94" s="200"><f>'CO2 factors'!G$7*K20</f><v>0</v></c><c r="L94" s="200"><f>'CO2 factors'!H$7*L20</f><v>0</v></c><c r="M94" s="68"><f t="shared" si="29"/><v>0</v></c><c r="N94" s="200"><f>'CO2 factors'!J$7*N20</f><v>0</v></c><c r="O94" s="200"><f>'CO2 factors'!K$7*O20</f><v>0</v></c><c r="P94" s="200"><f>'CO2 factors'!L$7*P20</f><v>0</v></c><c r="Q94" s="200"><f>'CO2 factors'!M$7*Q20</f><v>0</v></c><c r="R94" s="200"><f>'CO2 factors'!N$7*R20</f><v>0</v></c><c r="S94" s="200"><f>'CO2 factors'!O$7*S20</f><v>0</v></c><c r="T94" s="68"><f t="shared" si="31"/><v>0</v></c><c r="U94" s="68"><f t="shared" si="32"/><v>801.26948700646881</v></c></row><row r="95" spans="1:32" s="21" customFormat="1" ht="15.75"><c r="A95" s="22"/><c r="B95" s="197" t="str"><f>Translation!A63</f><v>Cooking</v></c><c r="C95" s="200"><f t="shared" si="33"/><v>600.95211525485149</v></c><c r="D95" s="200"><f t="shared" si="34"/><v>0</v></c><c r="E95" s="200"><f t="shared" si="35"/><v>0</v></c><c r="F95" s="68"><f t="shared" si="27"/><v>600.95211525485149</v></c><c r="G95" s="200"><f>'CO2 factors'!C$7*G21</f><v>0</v></c><c r="H95" s="200"><f>'CO2 factors'!D$7*H21</f><v>0</v></c><c r="I95" s="200"><f>'CO2 factors'!E$7*I21</f><v>0</v></c><c r="J95" s="200"><f>'CO2 factors'!F$7*J21</f><v>111.11999999999999</v></c><c r="K95" s="200"><f>'CO2 factors'!G$7*K21</f><v>0</v></c><c r="L95" s="200"><f>'CO2 factors'!H$7*L21</f><v>0</v></c><c r="M95" s="68"><f t="shared" si="29"/><v>111.11999999999999</v></c><c r="N95" s="200"><f>'CO2 factors'!J$7*N21</f><v>0</v></c><c r="O95" s="200"><f>'CO2 factors'!K$7*O21</f><v>0</v></c><c r="P95" s="200"><f>'CO2 factors'!L$7*P21</f><v>0</v></c><c r="Q95" s="200"><f>'CO2 factors'!M$7*Q21</f><v>0</v></c><c r="R95" s="200"><f>'CO2 factors'!N$7*R21</f><v>0</v></c><c r="S95" s="200"><f>'CO2 factors'!O$7*S21</f><v>0</v></c><c r="T95" s="68"><f t="shared" si="31"/><v>0</v></c><c r="U95" s="68"><f t="shared" si="32"/><v>712.0721152548515</v></c></row><row r="96" spans="1:32" s="21" customFormat="1" ht="15.75"><c r="A96" s="22"/><c r="B96" s="197" t="str"><f>Translation!A64</f><v>Refrigerator and freezers</v></c><c r="C96" s="200"><f t="shared" si="33"/><v>0</v></c><c r="D96" s="200"><f t="shared" si="34"/><v>0</v></c><c r="E96" s="200"><f t="shared" si="35"/><v>0</v></c><c r="F96" s="68"><f t="shared" si="27"/><v>0</v></c><c r="G96" s="200"><f>'CO2 factors'!C$7*G22</f><v>0</v></c><c r="H96" s="200"><f>'CO2 factors'!D$7*H22</f><v>0</v></c><c r="I96" s="200"><f>'CO2 factors'!E$7*I22</f><v>0</v></c><c r="J96" s="200"><f>'CO2 factors'!F$7*J22</f><v>0</v></c><c r="K96" s="200"><f>'CO2 factors'!G$7*K22</f><v>0</v></c><c r="L96" s="200"><f>'CO2 factors'!H$7*L22</f><v>0</v></c><c r="M96" s="68"><f t="shared" si="29"/><v>0</v></c><c r="N96" s="200"><f>'CO2 factors'!J$7*N22</f><v>0</v></c><c r="O96" s="200"><f>'CO2 factors'!K$7*O22</f><v>0</v></c><c r="P96" s="200"><f>'CO2 factors'!L$7*P22</f><v>0</v></c><c r="Q96" s="200"><f>'CO2 factors'!M$7*Q22</f><v>0</v></c><c r="R96" s="200"><f>'CO2 factors'!N$7*R22</f><v>0</v></c><c r="S96" s="200"><f>'CO2 factors'!O$7*S22</f><v>0</v></c><c r="T96" s="68"><f t="shared" si="31"/><v>0</v></c><c r="U96" s="68"><f t="shared" si="32"/><v>0</v></c></row><row r="97" spans="1:21" s="21" customFormat="1" ht="15.75"><c r="A97" s="22"/><c r="B97" s="197" t="str"><f>Translation!A65</f><v>Laundry machines and dryers</v></c><c r="C97" s="200"><f t="shared" si="33"/><v>0</v></c><c r="D97" s="200"><f t="shared" si="34"/><v>0</v></c><c r="E97" s="200"><f t="shared" si="35"/><v>0</v></c><c r="F97" s="68"><f t="shared" si="27"/><v>0</v></c><c r="G97" s="200"><f>'CO2 factors'!C$7*G23</f><v>0</v></c><c r="H97" s="200"><f>'CO2 factors'!D$7*H23</f><v>0</v></c><c r="I97" s="200"><f>'CO2 factors'!E$7*I23</f><v>0</v></c><c r="J97" s="200"><f>'CO2 factors'!F$7*J23</f><v>0</v></c><c r="K97" s="200"><f>'CO2 factors'!G$7*K23</f><v>0</v></c><c r="L97" s="200"><f>'CO2 factors'!H$7*L23</f><v>0</v></c><c r="M97" s="68"><f t="shared" si="29"/><v>0</v></c><c r="N97" s="200"><f>'CO2 factors'!J$7*N23</f><v>0</v></c><c r="O97" s="200"><f>'CO2 factors'!K$7*O23</f><v>0</v></c><c r="P97" s="200"><f>'CO2 factors'!L$7*P23</f><v>0</v></c><c r="Q97" s="200"><f>'CO2 factors'!M$7*Q23</f><v>0</v></c><c r="R97" s="200"><f>'CO2 factors'!N$7*R23</f><v>0</v></c><c r="S97" s="200"><f>'CO2 factors'!O$7*S23</f><v>0</v></c><c r="T97" s="68"><f t="shared" si="31"/><v>0</v></c><c r="U97" s="68"><f t="shared" si="32"/><v>0</v></c></row><row r="98" spans="1:21" s="21" customFormat="1" ht="15.75"><c r="A98" s="22"/><c r="B98" s="197" t="str"><f>Translation!A66</f><v>Dish washing</v></c><c r="C98" s="200"><f t="shared" si="33"/><v>0</v></c><c r="D98" s="200"><f t="shared" si="34"/><v>0</v></c><c r="E98" s="200"><f t="shared" si="35"/><v>0</v></c><c r="F98" s="68"><f t="shared" si="27"/><v>0</v></c><c r="G98" s="200"><f>'CO2 factors'!C$7*G24</f><v>0</v></c><c r="H98" s="200"><f>'CO2 factors'!D$7*H24</f><v>0</v></c><c r="I98" s="200"><f>'CO2 factors'!E$7*I24</f><v>0</v></c><c r="J98" s="200"><f>'CO2 factors'!F$7*J24</f><v>0</v></c><c r="K98" s="200"><f>'CO2 factors'!G$7*K24</f><v>0</v></c><c r="L98" s="200"><f>'CO2 factors'!H$7*L24</f><v>0</v></c><c r="M98" s="68"><f t="shared" si="29"/><v>0</v></c><c r="N98" s="200"><f>'CO2 factors'!J$7*N24</f><v>0</v></c><c r="O98" s="200"><f>'CO2 factors'!K$7*O24</f><v>0</v></c><c r="P98" s="200"><f>'CO2 factors'!L$7*P24</f><v>0</v></c><c r="Q98" s="200"><f>'CO2 factors'!M$7*Q24</f><v>0</v></c><c r="R98" s="200"><f>'CO2 factors'!N$7*R24</f><v>0</v></c><c r="S98" s="200"><f>'CO2 factors'!O$7*S24</f><v>0</v></c><c r="T98" s="68"><f t="shared" si="31"/><v>0</v></c><c r="U98" s="68"><f t="shared" si="32"/><v>0</v></c></row><row r="99" spans="1:21" s="21" customFormat="1" ht="15.75"><c r="A99" s="22"/><c r="B99" s="197" t="str"><f>Translation!A67</f><v>Tv sets</v></c><c r="C99" s="200"><f t="shared" si="33"/><v>0</v></c><c r="D99" s="200"><f t="shared" si="34"/><v>0</v></c><c r="E99" s="200"><f t="shared" si="35"/><v>0</v></c><c r="F99" s="68"><f t="shared" si="27"/><v>0</v></c><c r="G99" s="200"><f>'CO2 factors'!C$7*G25</f><v>0</v></c><c r="H99" s="200"><f>'CO2 factors'!D$7*H25</f><v>0</v></c><c r="I99" s="200"><f>'CO2 factors'!E$7*I25</f><v>0</v></c><c r="J99" s="200"><f>'CO2 factors'!F$7*J25</f><v>0</v></c><c r="K99" s="200"><f>'CO2 factors'!G$7*K25</f><v>0</v></c><c r="L99" s="200"><f>'CO2 factors'!H$7*L25</f><v>0</v></c><c r="M99" s="68"><f t="shared" si="29"/><v>0</v></c><c r="N99" s="200"><f>'CO2 factors'!J$7*N25</f><v>0</v></c><c r="O99" s="200"><f>'CO2 factors'!K$7*O25</f><v>0</v></c><c r="P99" s="200"><f>'CO2 factors'!L$7*P25</f><v>0</v></c><c r="Q99" s="200"><f>'CO2 factors'!M$7*Q25</f><v>0</v></c><c r="R99" s="200"><f>'CO2 factors'!N$7*R25</f><v>0</v></c><c r="S99" s="200"><f>'CO2 factors'!O$7*S25</f><v>0</v></c><c r="T99" s="68"><f t="shared" si="31"/><v>0</v></c><c r="U99" s="68"><f t="shared" si="32"/><v>0</v></c></row><row r="100" spans="1:21" s="21" customFormat="1" ht="15.75"><c r="A100" s="22"/><c r="B100" s="197" t="str"><f>Translation!A68</f><v>Other electric appliances</v></c><c r="C100" s="200"><f t="shared" si="33"/><v>3605.7126915291078</v></c><c r="D100" s="200"><f t="shared" si="34"/><v>0</v></c><c r="E100" s="200"><f t="shared" si="35"/><v>0</v></c><c r="F100" s="68"><f t="shared" si="27"/><v>3605.7126915291078</v></c><c r="G100" s="200"><f>'CO2 factors'!C$7*G26</f><v>0</v></c><c r="H100" s="200"><f>'CO2 factors'!D$7*H26</f><v>0</v></c><c r="I100" s="200"><f>'CO2 factors'!E$7*I26</f><v>0</v></c><c r="J100" s="200"><f>'CO2 factors'!F$7*J26</f><v>0</v></c><c r="K100" s="200"><f>'CO2 factors'!G$7*K26</f><v>0</v></c><c r="L100" s="200"><f>'CO2 factors'!H$7*L26</f><v>0</v></c><c r="M100" s="68"><f t="shared" si="29"/><v>0</v></c><c r="N100" s="200"><f>'CO2 factors'!J$7*N26</f><v>0</v></c><c r="O100" s="200"><f>'CO2 factors'!K$7*O26</f><v>0</v></c><c r="P100" s="200"><f>'CO2 factors'!L$7*P26</f><v>0</v></c><c r="Q100" s="200"><f>'CO2 factors'!M$7*Q26</f><v>0</v></c><c r="R100" s="200"><f>'CO2 factors'!N$7*R26</f><v>0</v></c><c r="S100" s="200"><f>'CO2 factors'!O$7*S26</f><v>0</v></c><c r="T100" s="68"><f t="shared" si="31"/><v>0</v></c><c r="U100" s="68"><f t="shared" si="32"/><v>3605.7126915291078</v></c></row><row r="101" spans="1:21" s="21" customFormat="1" ht="15.75"><c r="A101" s="22"/><c r="B101" s="70" t="str"><f>Translation!A69</f><v>PRIMARY SECTOR</v></c><c r="C101" s="68"><f>SUM(C102:C103)</f><v>0</v></c><c r="D101" s="68"><f>SUM(D102:D103)</f><v>0</v></c><c r="E101" s="68"><f>SUM(E102:E103)</f><v>0</v></c><c r="F101" s="68"><f t="shared" si="27"/><v>0</v></c><c r="G101" s="68"><f t="shared" ref="G101:L101" si="36">SUM(G102:G103)</f><v>0</v></c><c r="H101" s="68"><f t="shared" si="36"/><v>0</v></c><c r="I101" s="68"><f t="shared" si="36"/><v>0</v></c><c r="J101" s="68"><f t="shared" si="36"/><v>1.92</v></c><c r="K101" s="68"><f t="shared" si="36"/><v>0</v></c><c r="L101" s="68"><f t="shared" si="36"/><v>0</v></c><c r="M101" s="68"><f t="shared" si="29"/><v>1.92</v></c><c r="N101" s="68"><f t="shared" ref="N101:S101" si="37">SUM(N102:N103)</f><v>0</v></c><c r="O101" s="68"><f t="shared" si="37"/><v>0</v></c><c r="P101" s="68"><f t="shared" si="37"/><v>0</v></c><c r="Q101" s="68"><f t="shared" si="37"/><v>0</v></c><c r="R101" s="68"><f t="shared" si="37"/><v>0</v></c><c r="S101" s="68"><f t="shared" si="37"/><v>0</v></c><c r="T101" s="68"><f t="shared" si="31"/><v>0</v></c><c r="U101" s="68"><f t="shared" si="32"/><v>1.92</v></c></row><row r="102" spans="1:21" s="21" customFormat="1" ht="15.75"><c r="A102" s="22"/><c r="B102" s="198" t="str"><f>Translation!A70</f><v>Agriculture, forestry and fishing</v></c><c r="C102" s="200"><f>IF(C$48&gt;0, ($S$128+$V$137)/C$48,0)*C28</f><v>0</v></c><c r="D102" s="200"><f>IF(D$48&gt;0, ($S$129)/D$48,0)*D28</f><v>0</v></c><c r="E102" s="200"><f>IF(E$48&gt;0, ($S$130)/E$48,0)*E28</f><v>0</v></c><c r="F102" s="68"><f t="shared" si="27"/><v>0</v></c><c r="G102" s="200"><f>'CO2 factors'!C$7*G28</f><v>0</v></c><c r="H102" s="200"><f>'CO2 factors'!D$7*H28</f><v>0</v></c><c r="I102" s="200"><f>'CO2 factors'!E$7*I28</f><v>0</v></c><c r="J102" s="200"><f>'CO2 factors'!F$7*J28</f><v>1.92</v></c><c r="K102" s="200"><f>'CO2 factors'!G$7*K28</f><v>0</v></c><c r="L102" s="200"><f>'CO2 factors'!H$7*L28</f><v>0</v></c><c r="M102" s="68"><f t="shared" si="29"/><v>1.92</v></c><c r="N102" s="200"><f>'CO2 factors'!J$7*N28</f><v>0</v></c><c r="O102" s="200"><f>'CO2 factors'!K$7*O28</f><v>0</v></c><c r="P102" s="200"><f>'CO2 factors'!L$7*P28</f><v>0</v></c><c r="Q102" s="200"><f>'CO2 factors'!M$7*Q28</f><v>0</v></c><c r="R102" s="200"><f>'CO2 factors'!N$7*R28</f><v>0</v></c><c r="S102" s="200"><f>'CO2 factors'!O$7*S28</f><v>0</v></c><c r="T102" s="68"><f t="shared" si="31"/><v>0</v></c><c r="U102" s="68"><f t="shared" si="32"/><v>1.92</v></c></row><row r="103" spans="1:21" s="21" customFormat="1" ht="15.75"><c r="A103" s="22"/><c r="B103" s="198" t="str"><f>Translation!A71</f><v>Mining and quarrying</v></c><c r="C103" s="200"><f>IF(C$48&gt;0, ($S$128+$V$137)/C$48,0)*C29</f><v>0</v></c><c r="D103" s="200"><f>IF(D$48&gt;0, ($S$129)/D$48,0)*D29</f><v>0</v></c><c r="E103" s="200"><f>IF(E$48&gt;0, ($S$130)/E$48,0)*E29</f><v>0</v></c><c r="F103" s="68"><f t="shared" si="27"/><v>0</v></c><c r="G103" s="200"><f>'CO2 factors'!C$7*G29</f><v>0</v></c><c r="H103" s="200"><f>'CO2 factors'!D$7*H29</f><v>0</v></c><c r="I103" s="200"><f>'CO2 factors'!E$7*I29</f><v>0</v></c><c r="J103" s="200"><f>'CO2 factors'!F$7*J29</f><v>0</v></c><c r="K103" s="200"><f>'CO2 factors'!G$7*K29</f><v>0</v></c><c r="L103" s="200"><f>'CO2 factors'!H$7*L29</f><v>0</v></c><c r="M103" s="68"><f t="shared" si="29"/><v>0</v></c><c r="N103" s="200"><f>'CO2 factors'!J$7*N29</f><v>0</v></c><c r="O103" s="200"><f>'CO2 factors'!K$7*O29</f><v>0</v></c><c r="P103" s="200"><f>'CO2 factors'!L$7*P29</f><v>0</v></c><c r="Q103" s="200"><f>'CO2 factors'!M$7*Q29</f><v>0</v></c><c r="R103" s="200"><f>'CO2 factors'!N$7*R29</f><v>0</v></c><c r="S103" s="200"><f>'CO2 factors'!O$7*S29</f><v>0</v></c><c r="T103" s="68"><f t="shared" si="31"/><v>0</v></c><c r="U103" s="68"><f t="shared" si="32"/><v>0</v></c></row><row r="104" spans="1:21" s="21" customFormat="1" ht="15.75"><c r="A104" s="22"/><c r="B104" s="65" t="str"><f>Translation!A72</f><v>SECONDARY SECTOR</v></c><c r="C104" s="68"><f>SUM(C105:C107)</f><v>29101.119117314476</v></c><c r="D104" s="68"><f>SUM(D105:D107)</f><v>0</v></c><c r="E104" s="68"><f>SUM(E105:E107)</f><v>0</v></c><c r="F104" s="68"><f t="shared" si="27"/><v>29101.119117314476</v></c><c r="G104" s="68"><f t="shared" ref="G104:L104" si="38">SUM(G105:G107)</f><v>24.013368113601661</v></c><c r="H104" s="68"><f t="shared" si="38"/><v>0</v></c><c r="I104" s="68"><f t="shared" si="38"/><v>0</v></c><c r="J104" s="68"><f t="shared" si="38"/><v>1420.32</v></c><c r="K104" s="68"><f t="shared" si="38"/><v>0</v></c><c r="L104" s="68"><f t="shared" si="38"/><v>0</v></c><c r="M104" s="68"><f t="shared" si="29"/><v>1444.3333681136016</v></c><c r="N104" s="68"><f t="shared" ref="N104:S104" si="39">SUM(N105:N107)</f><v>0</v></c><c r="O104" s="68"><f t="shared" si="39"/><v>0</v></c><c r="P104" s="68"><f t="shared" si="39"/><v>0</v></c><c r="Q104" s="68"><f t="shared" si="39"/><v>0</v></c><c r="R104" s="68"><f t="shared" si="39"/><v>0</v></c><c r="S104" s="68"><f t="shared" si="39"/><v>0</v></c><c r="T104" s="68"><f t="shared" si="31"/><v>0</v></c><c r="U104" s="68"><f t="shared" si="32"/><v>30545.452485428079</v></c></row><row r="105" spans="1:21" s="21" customFormat="1" ht="15.75"><c r="A105" s="22"/><c r="B105" s="198" t="str"><f>Translation!A73</f><v>Manufacturing</v></c><c r="C105" s="200"><f>IF(C$48&gt;0, ($S$128+$V$137)/C$48,0)*C31</f><v>28719.577429228033</v></c><c r="D105" s="200"><f>IF(D$48&gt;0, ($S$129)/D$48,0)*D31</f><v>0</v></c><c r="E105" s="200"><f>IF(E$48&gt;0, ($S$130)/E$48,0)*E31</f><v>0</v></c><c r="F105" s="68"><f t="shared" si="27"/><v>28719.577429228033</v></c><c r="G105" s="200"><f>'CO2 factors'!C$7*G31</f><v>23.558276245859343</v></c><c r="H105" s="200"><f>'CO2 factors'!D$7*H31</f><v>0</v></c><c r="I105" s="200"><f>'CO2 factors'!E$7*I31</f><v>0</v></c><c r="J105" s="200"><f>'CO2 factors'!F$7*J31</f><v>1393.2</v></c><c r="K105" s="200"><f>'CO2 factors'!G$7*K31</f><v>0</v></c><c r="L105" s="200"><f>'CO2 factors'!H$7*L31</f><v>0</v></c><c r="M105" s="68"><f t="shared" si="29"/><v>1416.7582762458594</v></c><c r="N105" s="200"><f>'CO2 factors'!J$7*N31</f><v>0</v></c><c r="O105" s="200"><f>'CO2 factors'!K$7*O31</f><v>0</v></c><c r="P105" s="200"><f>'CO2 factors'!L$7*P31</f><v>0</v></c><c r="Q105" s="200"><f>'CO2 factors'!M$7*Q31</f><v>0</v></c><c r="R105" s="200"><f>'CO2 factors'!N$7*R31</f><v>0</v></c><c r="S105" s="200"><f>'CO2 factors'!O$7*S31</f><v>0</v></c><c r="T105" s="68"><f t="shared" si="31"/><v>0</v></c><c r="U105" s="68"><f t="shared" si="32"/><v>30136.335705473892</v></c></row><row r="106" spans="1:21" s="21" customFormat="1" ht="30"><c r="A106" s="22"/><c r="B106" s="198" t="str"><f>Translation!A74</f><v>Water supply, sewerage, waste management and remediation activities</v></c><c r="C106" s="200"><f>IF(C$48&gt;0, ($S$128+$V$137)/C$48,0)*C32</f><v>311.48731002055297</v></c><c r="D106" s="200"><f>IF(D$48&gt;0, ($S$129)/D$48,0)*D32</f><v>0</v></c><c r="E106" s="200"><f>IF(E$48&gt;0, ($S$130)/E$48,0)*E32</f><v>0</v></c><c r="F106" s="68"><f t="shared" si="27"/><v>311.48731002055297</v></c><c r="G106" s="200"><f>'CO2 factors'!C$7*G32</f><v>0.3715330358950612</v></c><c r="H106" s="200"><f>'CO2 factors'!D$7*H32</f><v>0</v></c><c r="I106" s="200"><f>'CO2 factors'!E$7*I32</f><v>0</v></c><c r="J106" s="200"><f>'CO2 factors'!F$7*J32</f><v>22.08</v></c><c r="K106" s="200"><f>'CO2 factors'!G$7*K32</f><v>0</v></c><c r="L106" s="200"><f>'CO2 factors'!H$7*L32</f><v>0</v></c><c r="M106" s="68"><f t="shared" si="29"/><v>22.451533035895061</v></c><c r="N106" s="200"><f>'CO2 factors'!J$7*N32</f><v>0</v></c><c r="O106" s="200"><f>'CO2 factors'!K$7*O32</f><v>0</v></c><c r="P106" s="200"><f>'CO2 factors'!L$7*P32</f><v>0</v></c><c r="Q106" s="200"><f>'CO2 factors'!M$7*Q32</f><v>0</v></c><c r="R106" s="200"><f>'CO2 factors'!N$7*R32</f><v>0</v></c><c r="S106" s="200"><f>'CO2 factors'!O$7*S32</f><v>0</v></c><c r="T106" s="68"><f t="shared" si="31"/><v>0</v></c><c r="U106" s="68"><f t="shared" si="32"/><v>333.93884305644804</v></c></row><row r="107" spans="1:21" s="21" customFormat="1" ht="15.75"><c r="A107" s="22"/><c r="B107" s="198" t="str"><f>Translation!A75</f><v>Construction</v></c><c r="C107" s="200"><f>IF(C$48&gt;0, ($S$128+$V$137)/C$48,0)*C33</f><v>70.054378065893147</v></c><c r="D107" s="200"><f>IF(D$48&gt;0, ($S$129)/D$48,0)*D33</f><v>0</v></c><c r="E107" s="200"><f>IF(E$48&gt;0, ($S$130)/E$48,0)*E33</f><v>0</v></c><c r="F107" s="68"><f t="shared" si="27"/><v>70.054378065893147</v></c><c r="G107" s="80"><f>'CO2 factors'!C$7*G33</f><v>8.3558831847256626E-2</v></c><c r="H107" s="80"><f>'CO2 factors'!D$7*H33</f><v>0</v></c><c r="I107" s="80"><f>'CO2 factors'!E$7*I33</f><v>0</v></c><c r="J107" s="80"><f>'CO2 factors'!F$7*J33</f><v>5.04</v></c><c r="K107" s="80"><f>'CO2 factors'!G$7*K33</f><v>0</v></c><c r="L107" s="80"><f>'CO2 factors'!H$7*L33</f><v>0</v></c><c r="M107" s="68"><f t="shared" si="29"/><v>5.1235588318472569</v></c><c r="N107" s="80"><f>'CO2 factors'!J$7*N33</f><v>0</v></c><c r="O107" s="80"><f>'CO2 factors'!K$7*O33</f><v>0</v></c><c r="P107" s="80"><f>'CO2 factors'!L$7*P33</f><v>0</v></c><c r="Q107" s="80"><f>'CO2 factors'!M$7*Q33</f><v>0</v></c><c r="R107" s="80"><f>'CO2 factors'!N$7*R33</f><v>0</v></c><c r="S107" s="80"><f>'CO2 factors'!O$7*S33</f><v>0</v></c><c r="T107" s="68"><f t="shared" si="31"/><v>0</v></c><c r="U107" s="68"><f t="shared" si="32"/><v>75.177936897740409</v></c></row><row r="108" spans="1:21" s="21" customFormat="1" ht="15.75"><c r="A108" s="22"/><c r="B108" s="65" t="str"><f>Translation!A76</f><v>TERTIARY SECTOR</v></c><c r="C108" s="68"><f>SUM(C109:C116)</f><v>13584.878049795634</v></c><c r="D108" s="68"><f>SUM(D109:D116)</f><v>0</v></c><c r="E108" s="68"><f>SUM(E109:E116)</f><v>0</v></c><c r="F108" s="68"><f t="shared" si="27"/><v>13584.878049795634</v></c><c r="G108" s="68"><f t="shared" ref="G108:L108" si="40">SUM(G109:G116)</f><v>14.808390411121991</v></c><c r="H108" s="68"><f t="shared" si="40"/><v>0</v></c><c r="I108" s="68"><f t="shared" si="40"/><v>0</v></c><c r="J108" s="68"><f t="shared" si="40"/><v>878.97581599859222</v></c><c r="K108" s="68"><f t="shared" si="40"/><v>0</v></c><c r="L108" s="68"><f t="shared" si="40"/><v>0</v></c><c r="M108" s="68"><f t="shared" si="29"/><v>893.78420640971422</v></c><c r="N108" s="68"><f t="shared" ref="N108:S108" si="41">SUM(N109:N116)</f><v>0</v></c><c r="O108" s="68"><f t="shared" si="41"/><v>0</v></c><c r="P108" s="68"><f t="shared" si="41"/><v>0</v></c><c r="Q108" s="68"><f t="shared" si="41"/><v>0</v></c><c r="R108" s="68"><f t="shared" si="41"/><v>0</v></c><c r="S108" s="68"><f t="shared" si="41"/><v>0</v></c><c r="T108" s="68"><f t="shared" si="31"/><v>0</v></c><c r="U108" s="68"><f t="shared" si="32"/><v>14478.662256205349</v></c></row><row r="109" spans="1:21" s="21" customFormat="1" ht="30"><c r="A109" s="22"/><c r="B109" s="198" t="str"><f>Translation!A77</f><v xml:space="preserve">Wholesale and retail trade; repair of motor vehicles and motorcycles </v></c><c r="C109" s="200"><f t="shared" ref="C109:C116" si="42">IF(C$48&gt;0, ($S$128+$V$137)/C$48,0)*C35</f><v>5366.4572530893565</v></c><c r="D109" s="200"><f t="shared" ref="D109:D116" si="43">IF(D$48&gt;0, ($S$129)/D$48,0)*D35</f><v>0</v></c><c r="E109" s="200"><f t="shared" ref="E109:E116" si="44">IF(E$48&gt;0, ($S$130)/E$48,0)*E35</f><v>0</v></c><c r="F109" s="68"><f t="shared" si="27"/><v>5366.4572530893565</v></c><c r="G109" s="200"><f>'CO2 factors'!C$7*G35</f><v>6.4009546812992211</v></c><c r="H109" s="200"><f>'CO2 factors'!D$7*H35</f><v>0</v></c><c r="I109" s="200"><f>'CO2 factors'!E$7*I35</f><v>0</v></c><c r="J109" s="200"><f>'CO2 factors'!F$7*J35</f><v>379.93895406345541</v></c><c r="K109" s="200"><f>'CO2 factors'!G$7*K35</f><v>0</v></c><c r="L109" s="200"><f>'CO2 factors'!H$7*L35</f><v>0</v></c><c r="M109" s="68"><f t="shared" si="29"/><v>386.33990874475461</v></c><c r="N109" s="200"><f>'CO2 factors'!J$7*N35</f><v>0</v></c><c r="O109" s="200"><f>'CO2 factors'!K$7*O35</f><v>0</v></c><c r="P109" s="200"><f>'CO2 factors'!L$7*P35</f><v>0</v></c><c r="Q109" s="200"><f>'CO2 factors'!M$7*Q35</f><v>0</v></c><c r="R109" s="200"><f>'CO2 factors'!N$7*R35</f><v>0</v></c><c r="S109" s="200"><f>'CO2 factors'!O$7*S35</f><v>0</v></c><c r="T109" s="68"><f t="shared" si="31"/><v>0</v></c><c r="U109" s="68"><f t="shared" si="32"/><v>5752.7971618341107</v></c></row><row r="110" spans="1:21" s="21" customFormat="1" ht="15.75"><c r="A110" s="22"/><c r="B110" s="198" t="str"><f>Translation!A78</f><v>Accomodation and food service activities</v></c><c r="C110" s="200"><f t="shared" si="42"/><v>2648.931170616584</v></c><c r="D110" s="200"><f t="shared" si="43"/><v>0</v></c><c r="E110" s="200"><f t="shared" si="44"/><v>0</v></c><c r="F110" s="68"><f t="shared" si="27"/><v>2648.931170616584</v></c><c r="G110" s="200"><f>'CO2 factors'!C$7*G36</f><v>3.1595683292243897</v></c><c r="H110" s="200"><f>'CO2 factors'!D$7*H36</f><v>0</v></c><c r="I110" s="200"><f>'CO2 factors'!E$7*I36</f><v>0</v></c><c r="J110" s="200"><f>'CO2 factors'!F$7*J36</f><v>187.54125690105289</v></c><c r="K110" s="200"><f>'CO2 factors'!G$7*K36</f><v>0</v></c><c r="L110" s="200"><f>'CO2 factors'!H$7*L36</f><v>0</v></c><c r="M110" s="68"><f t="shared" si="29"/><v>190.70082523027727</v></c><c r="N110" s="200"><f>'CO2 factors'!J$7*N36</f><v>0</v></c><c r="O110" s="200"><f>'CO2 factors'!K$7*O36</f><v>0</v></c><c r="P110" s="200"><f>'CO2 factors'!L$7*P36</f><v>0</v></c><c r="Q110" s="200"><f>'CO2 factors'!M$7*Q36</f><v>0</v></c><c r="R110" s="200"><f>'CO2 factors'!N$7*R36</f><v>0</v></c><c r="S110" s="200"><f>'CO2 factors'!O$7*S36</f><v>0</v></c><c r="T110" s="68"><f t="shared" si="31"/><v>0</v></c><c r="U110" s="68"><f t="shared" si="32"/><v>2839.6319958468612</v></c></row><row r="111" spans="1:21" s="21" customFormat="1" ht="15.75"><c r="A111" s="22"/><c r="B111" s="198" t="str"><f>Translation!A79</f><v>General public administration and social security</v></c><c r="C111" s="200"><f t="shared" si="42"/><v>467.51970913502583</v></c><c r="D111" s="200"><f t="shared" si="43"/><v>0</v></c><c r="E111" s="200"><f t="shared" si="44"/><v>0</v></c><c r="F111" s="68"><f t="shared" si="27"/><v>467.51970913502583</v></c><c r="G111" s="200"><f>'CO2 factors'!C$7*G37</f><v>0.55764395944172152</v></c><c r="H111" s="200"><f>'CO2 factors'!D$7*H37</f><v>0</v></c><c r="I111" s="200"><f>'CO2 factors'!E$7*I37</f><v>0</v></c><c r="J111" s="200"><f>'CO2 factors'!F$7*J37</f><v>33.0998535748245</v></c><c r="K111" s="200"><f>'CO2 factors'!G$7*K37</f><v>0</v></c><c r="L111" s="200"><f>'CO2 factors'!H$7*L37</f><v>0</v></c><c r="M111" s="68"><f t="shared" si="29"/><v>33.65749753426622</v></c><c r="N111" s="200"><f>'CO2 factors'!J$7*N37</f><v>0</v></c><c r="O111" s="200"><f>'CO2 factors'!K$7*O37</f><v>0</v></c><c r="P111" s="200"><f>'CO2 factors'!L$7*P37</f><v>0</v></c><c r="Q111" s="200"><f>'CO2 factors'!M$7*Q37</f><v>0</v></c><c r="R111" s="200"><f>'CO2 factors'!N$7*R37</f><v>0</v></c><c r="S111" s="200"><f>'CO2 factors'!O$7*S37</f><v>0</v></c><c r="T111" s="68"><f t="shared" si="31"/><v>0</v></c><c r="U111" s="68"><f t="shared" si="32"/><v>501.17720666929205</v></c></row><row r="112" spans="1:21" s="21" customFormat="1" ht="15.75"><c r="A112" s="22"/><c r="B112" s="198" t="str"><f>Translation!A80</f><v>Defense, justice, police and fire departments</v></c><c r="C112" s="200"><f t="shared" si="42"/><v>0</v></c><c r="D112" s="200"><f t="shared" si="43"/><v>0</v></c><c r="E112" s="200"><f t="shared" si="44"/><v>0</v></c><c r="F112" s="68"><f t="shared" si="27"/><v>0</v></c><c r="G112" s="200"><f>'CO2 factors'!C$7*G38</f><v>0</v></c><c r="H112" s="200"><f>'CO2 factors'!D$7*H38</f><v>0</v></c><c r="I112" s="200"><f>'CO2 factors'!E$7*I38</f><v>0</v></c><c r="J112" s="200"><f>'CO2 factors'!F$7*J38</f><v>0</v></c><c r="K112" s="200"><f>'CO2 factors'!G$7*K38</f><v>0</v></c><c r="L112" s="200"><f>'CO2 factors'!H$7*L38</f><v>0</v></c><c r="M112" s="68"><f t="shared" si="29"/><v>0</v></c><c r="N112" s="200"><f>'CO2 factors'!J$7*N38</f><v>0</v></c><c r="O112" s="200"><f>'CO2 factors'!K$7*O38</f><v>0</v></c><c r="P112" s="200"><f>'CO2 factors'!L$7*P38</f><v>0</v></c><c r="Q112" s="200"><f>'CO2 factors'!M$7*Q38</f><v>0</v></c><c r="R112" s="200"><f>'CO2 factors'!N$7*R38</f><v>0</v></c><c r="S112" s="200"><f>'CO2 factors'!O$7*S38</f><v>0</v></c><c r="T112" s="68"><f t="shared" si="31"/><v>0</v></c><c r="U112" s="68"><f t="shared" si="32"/><v>0</v></c></row><row r="113" spans="1:31" s="21" customFormat="1" ht="15.75"><c r="A113" s="22"/><c r="B113" s="198" t="str"><f>Translation!A81</f><v>Education</v></c><c r="C113" s="200"><f t="shared" si="42"/><v>355.08087445485506</v></c><c r="D113" s="200"><f t="shared" si="43"/><v>0</v></c><c r="E113" s="200"><f t="shared" si="44"/><v>0</v></c><c r="F113" s="68"><f t="shared" si="27"/><v>355.08087445485506</v></c><c r="G113" s="200"><f>'CO2 factors'!C$7*G39</f><v>0.42353017612749821</v></c><c r="H113" s="200"><f>'CO2 factors'!D$7*H39</f><v>0</v></c><c r="I113" s="200"><f>'CO2 factors'!E$7*I39</f><v>0</v></c><c r="J113" s="200"><f>'CO2 factors'!F$7*J39</f><v>25.139314390448266</v></c><c r="K113" s="200"><f>'CO2 factors'!G$7*K39</f><v>0</v></c><c r="L113" s="200"><f>'CO2 factors'!H$7*L39</f><v>0</v></c><c r="M113" s="68"><f t="shared" si="29"/><v>25.562844566575766</v></c><c r="N113" s="200"><f>'CO2 factors'!J$7*N39</f><v>0</v></c><c r="O113" s="200"><f>'CO2 factors'!K$7*O39</f><v>0</v></c><c r="P113" s="200"><f>'CO2 factors'!L$7*P39</f><v>0</v></c><c r="Q113" s="200"><f>'CO2 factors'!M$7*Q39</f><v>0</v></c><c r="R113" s="200"><f>'CO2 factors'!N$7*R39</f><v>0</v></c><c r="S113" s="200"><f>'CO2 factors'!O$7*S39</f><v>0</v></c><c r="T113" s="68"><f t="shared" si="31"/><v>0</v></c><c r="U113" s="68"><f t="shared" si="32"/><v>380.64371902143085</v></c></row><row r="114" spans="1:31" s="21" customFormat="1" ht="15.75"><c r="A114" s="22"/><c r="B114" s="198" t="str"><f>Translation!A82</f><v>Human health and social work activities</v></c><c r="C114" s="200"><f t="shared" si="42"/><v>186.05713716822669</v></c><c r="D114" s="200"><f t="shared" si="43"/><v>0</v></c><c r="E114" s="200"><f t="shared" si="44"/><v>0</v></c><c r="F114" s="68"><f t="shared" si="27"/><v>186.05713716822669</v></c><c r="G114" s="200"><f>'CO2 factors'!C$7*G40</f><v>0.22192356092289578</v></c><c r="H114" s="200"><f>'CO2 factors'!D$7*H40</f><v>0</v></c><c r="I114" s="200"><f>'CO2 factors'!E$7*I40</f><v>0</v></c><c r="J114" s="200"><f>'CO2 factors'!F$7*J40</f><v>13.172629680603892</v></c><c r="K114" s="200"><f>'CO2 factors'!G$7*K40</f><v>0</v></c><c r="L114" s="200"><f>'CO2 factors'!H$7*L40</f><v>0</v></c><c r="M114" s="68"><f t="shared" si="29"/><v>13.394553241526788</v></c><c r="N114" s="200"><f>'CO2 factors'!J$7*N40</f><v>0</v></c><c r="O114" s="200"><f>'CO2 factors'!K$7*O40</f><v>0</v></c><c r="P114" s="200"><f>'CO2 factors'!L$7*P40</f><v>0</v></c><c r="Q114" s="200"><f>'CO2 factors'!M$7*Q40</f><v>0</v></c><c r="R114" s="200"><f>'CO2 factors'!N$7*R40</f><v>0</v></c><c r="S114" s="200"><f>'CO2 factors'!O$7*S40</f><v>0</v></c><c r="T114" s="68"><f t="shared" si="31"/><v>0</v></c><c r="U114" s="68"><f t="shared" si="32"/><v>199.45169040975347</v></c></row><row r="115" spans="1:31" s="21" customFormat="1" ht="15.75"><c r="A115" s="22"/><c r="B115" s="198" t="str"><f>Translation!A83</f><v>Other services</v></c><c r="C115" s="200"><f t="shared" si="42"/><v>3391.0697382521403</v></c><c r="D115" s="200"><f t="shared" si="43"/><v>0</v></c><c r="E115" s="200"><f t="shared" si="44"/><v>0</v></c><c r="F115" s="68"><f t="shared" si="27"/><v>3391.0697382521403</v></c><c r="G115" s="200"><f>'CO2 factors'!C$7*G41</f><v>4.0447697041062654</v></c><c r="H115" s="200"><f>'CO2 factors'!D$7*H41</f><v>0</v></c><c r="I115" s="200"><f>'CO2 factors'!E$7*I41</f><v>0</v></c><c r="J115" s="200"><f>'CO2 factors'!F$7*J41</f><v>240.08380738820733</v></c><c r="K115" s="200"><f>'CO2 factors'!G$7*K41</f><v>0</v></c><c r="L115" s="200"><f>'CO2 factors'!H$7*L41</f><v>0</v></c><c r="M115" s="68"><f t="shared" si="29"/><v>244.12857709231361</v></c><c r="N115" s="200"><f>'CO2 factors'!J$7*N41</f><v>0</v></c><c r="O115" s="200"><f>'CO2 factors'!K$7*O41</f><v>0</v></c><c r="P115" s="200"><f>'CO2 factors'!L$7*P41</f><v>0</v></c><c r="Q115" s="200"><f>'CO2 factors'!M$7*Q41</f><v>0</v></c><c r="R115" s="200"><f>'CO2 factors'!N$7*R41</f><v>0</v></c><c r="S115" s="200"><f>'CO2 factors'!O$7*S41</f><v>0</v></c><c r="T115" s="68"><f t="shared" si="31"/><v>0</v></c><c r="U115" s="68"><f t="shared" si="32"/><v>3635.1983153444539</v></c></row><row r="116" spans="1:31" s="21" customFormat="1" ht="15.75"><c r="A116" s="22"/><c r="B116" s="198" t="str"><f>Translation!A84</f><v>Public lighting</v></c><c r="C116" s="200"><f t="shared" si="42"/><v>1169.7621670794451</v></c><c r="D116" s="200"><f t="shared" si="43"/><v>0</v></c><c r="E116" s="200"><f t="shared" si="44"/><v>0</v></c><c r="F116" s="68"><f t="shared" si="27"/><v>1169.7621670794451</v></c><c r="G116" s="200"><f>'CO2 factors'!C$7*G42</f><v>0</v></c><c r="H116" s="200"><f>'CO2 factors'!D$7*H42</f><v>0</v></c><c r="I116" s="200"><f>'CO2 factors'!E$7*I42</f><v>0</v></c><c r="J116" s="200"><f>'CO2 factors'!F$7*J42</f><v>0</v></c><c r="K116" s="200"><f>'CO2 factors'!G$7*K42</f><v>0</v></c><c r="L116" s="200"><f>'CO2 factors'!H$7*L42</f><v>0</v></c><c r="M116" s="68"><f t="shared" si="29"/><v>0</v></c><c r="N116" s="200"><f>'CO2 factors'!J$7*N42</f><v>0</v></c><c r="O116" s="200"><f>'CO2 factors'!K$7*O42</f><v>0</v></c><c r="P116" s="200"><f>'CO2 factors'!L$7*P42</f><v>0</v></c><c r="Q116" s="200"><f>'CO2 factors'!M$7*Q42</f><v>0</v></c><c r="R116" s="200"><f>'CO2 factors'!N$7*R42</f><v>0</v></c><c r="S116" s="200"><f>'CO2 factors'!O$7*S42</f><v>0</v></c><c r="T116" s="68"><f t="shared" si="31"/><v>0</v></c><c r="U116" s="68"><f t="shared" si="32"/><v>1169.7621670794451</v></c></row><row r="117" spans="1:31" s="21" customFormat="1" ht="15.75"><c r="A117" s="22"/><c r="B117" s="65" t="str"><f>Translation!A85</f><v>TRANSPORTS</v></c><c r="C117" s="68"><f>SUM(C118:C121)</f><v>21.134166573177765</v></c><c r="D117" s="68"><f>SUM(D118:D121)</f><v>0</v></c><c r="E117" s="68"><f>SUM(E118:E121)</f><v>0</v></c><c r="F117" s="68"><f t="shared" si="27"/><v>21.134166573177765</v></c><c r="G117" s="68"><f t="shared" ref="G117:L117" si="45">SUM(G118:G121)</f><v>0</v></c><c r="H117" s="68"><f t="shared" si="45"/><v>12509.820500076636</v></c><c r="I117" s="68"><f t="shared" si="45"/><v>19660.361886664039</v></c><c r="J117" s="68"><f t="shared" si="45"/><v>0</v></c><c r="K117" s="68"><f t="shared" si="45"/><v>0</v></c><c r="L117" s="68"><f t="shared" si="45"/><v>0</v></c><c r="M117" s="68"><f t="shared" si="29"/><v>32170.182386740675</v></c><c r="N117" s="68"><f t="shared" ref="N117:S117" si="46">SUM(N118:N121)</f><v>0</v></c><c r="O117" s="68"><f t="shared" si="46"/><v>0</v></c><c r="P117" s="68"><f t="shared" si="46"/><v>0</v></c><c r="Q117" s="68"><f t="shared" si="46"/><v>0</v></c><c r="R117" s="68"><f t="shared" si="46"/><v>0</v></c><c r="S117" s="68"><f t="shared" si="46"/><v>0</v></c><c r="T117" s="68"><f t="shared" si="31"/><v>0</v></c><c r="U117" s="68"><f t="shared" si="32"/><v>32191.316553313853</v></c></row><row r="118" spans="1:31" s="21" customFormat="1" ht="30"><c r="A118" s="22"/><c r="B118" s="198" t="str"><f>Translation!A86</f><v>Passenger road transport and other passenger road transport services (public transports, taxi, tourism, school buses, etc.)</v></c><c r="C118" s="200"><f>IF(C$48&gt;0, ($S$128+$V$137)/C$48,0)*C44</f><v>21.134166573177765</v></c><c r="D118" s="200"><f>IF(D$48&gt;0, ($S$129)/D$48,0)*D44</f><v>0</v></c><c r="E118" s="200"><f>IF(E$48&gt;0, ($S$130)/E$48,0)*E44</f><v>0</v></c><c r="F118" s="68"><f t="shared" si="27"/><v>21.134166573177765</v></c><c r="G118" s="200"><f>'CO2 factors'!C$7*G44</f><v>0</v></c><c r="H118" s="200"><f>'CO2 factors'!D$7*H44</f><v>217.26427204145875</v></c><c r="I118" s="200"><f>'CO2 factors'!E$7*I44</f><v>341.45127928506531</v></c><c r="J118" s="200"><f>'CO2 factors'!F$7*J44</f><v>0</v></c><c r="K118" s="200"><f>'CO2 factors'!G$7*K44</f><v>0</v></c><c r="L118" s="200"><f>'CO2 factors'!H$7*L44</f><v>0</v></c><c r="M118" s="68"><f t="shared" si="29"/><v>558.71555132652406</v></c><c r="N118" s="200"><f>'CO2 factors'!J$7*N44</f><v>0</v></c><c r="O118" s="200"><f>'CO2 factors'!K$7*O44</f><v>0</v></c><c r="P118" s="200"><f>'CO2 factors'!L$7*P44</f><v>0</v></c><c r="Q118" s="200"><f>'CO2 factors'!M$7*Q44</f><v>0</v></c><c r="R118" s="200"><f>'CO2 factors'!N$7*R44</f><v>0</v></c><c r="S118" s="200"><f>'CO2 factors'!O$7*S44</f><v>0</v></c><c r="T118" s="68"><f t="shared" si="31"/><v>0</v></c><c r="U118" s="68"><f t="shared" si="32"/><v>579.84971789970177</v></c></row><row r="119" spans="1:31" s="21" customFormat="1" ht="15.75"><c r="A119" s="22"/><c r="B119" s="198" t="str"><f>Translation!A87</f><v>Freight transport by road and removal services</v></c><c r="C119" s="200"><f>IF(C$48&gt;0, ($S$128+$V$137)/C$48,0)*C45</f><v>0</v></c><c r="D119" s="200"><f>IF(D$48&gt;0, ($S$129)/D$48,0)*D45</f><v>0</v></c><c r="E119" s="200"><f>IF(E$48&gt;0, ($S$130)/E$48,0)*E45</f><v>0</v></c><c r="F119" s="68"><f t="shared" si="27"/><v>0</v></c><c r="G119" s="200"><f>'CO2 factors'!C$7*G45</f><v>0</v></c><c r="H119" s="200"><f>'CO2 factors'!D$7*H45</f><v>3874.137898358133</v></c><c r="I119" s="200"><f>'CO2 factors'!E$7*I45</f><v>6088.5728200571966</v></c><c r="J119" s="200"><f>'CO2 factors'!F$7*J45</f><v>0</v></c><c r="K119" s="200"><f>'CO2 factors'!G$7*K45</f><v>0</v></c><c r="L119" s="200"><f>'CO2 factors'!H$7*L45</f><v>0</v></c><c r="M119" s="68"><f t="shared" si="29"/><v>9962.7107184153301</v></c><c r="N119" s="200"><f>'CO2 factors'!J$7*N45</f><v>0</v></c><c r="O119" s="200"><f>'CO2 factors'!K$7*O45</f><v>0</v></c><c r="P119" s="200"><f>'CO2 factors'!L$7*P45</f><v>0</v></c><c r="Q119" s="200"><f>'CO2 factors'!M$7*Q45</f><v>0</v></c><c r="R119" s="200"><f>'CO2 factors'!N$7*R45</f><v>0</v></c><c r="S119" s="200"><f>'CO2 factors'!O$7*S45</f><v>0</v></c><c r="T119" s="68"><f t="shared" si="31"/><v>0</v></c><c r="U119" s="68"><f t="shared" si="32"/><v>9962.7107184153301</v></c></row><row r="120" spans="1:31" s="21" customFormat="1" ht="15.75"><c r="A120" s="22"/><c r="B120" s="198" t="str"><f>Translation!A88</f><v>Other fleet for public and private services</v></c><c r="C120" s="200"><f>IF(C$48&gt;0, ($S$128+$V$137)/C$48,0)*C46</f><v>0</v></c><c r="D120" s="200"><f>IF(D$48&gt;0, ($S$129)/D$48,0)*D46</f><v>0</v></c><c r="E120" s="200"><f>IF(E$48&gt;0, ($S$130)/E$48,0)*E46</f><v>0</v></c><c r="F120" s="68"><f t="shared" si="27"/><v>0</v></c><c r="G120" s="200"><f>'CO2 factors'!C$7*G46</f><v>0</v></c><c r="H120" s="200"><f>'CO2 factors'!D$7*H46</f><v>0</v></c><c r="I120" s="200"><f>'CO2 factors'!E$7*I46</f><v>0</v></c><c r="J120" s="200"><f>'CO2 factors'!F$7*J46</f><v>0</v></c><c r="K120" s="200"><f>'CO2 factors'!G$7*K46</f><v>0</v></c><c r="L120" s="200"><f>'CO2 factors'!H$7*L46</f><v>0</v></c><c r="M120" s="68"><f t="shared" si="29"/><v>0</v></c><c r="N120" s="200"><f>'CO2 factors'!J$7*N46</f><v>0</v></c><c r="O120" s="200"><f>'CO2 factors'!K$7*O46</f><v>0</v></c><c r="P120" s="200"><f>'CO2 factors'!L$7*P46</f><v>0</v></c><c r="Q120" s="200"><f>'CO2 factors'!M$7*Q46</f><v>0</v></c><c r="R120" s="200"><f>'CO2 factors'!N$7*R46</f><v>0</v></c><c r="S120" s="200"><f>'CO2 factors'!O$7*S46</f><v>0</v></c><c r="T120" s="68"><f t="shared" si="31"/><v>0</v></c><c r="U120" s="68"><f t="shared" si="32"/><v>0</v></c></row><row r="121" spans="1:31" s="21" customFormat="1" ht="15.75"><c r="A121" s="22"/><c r="B121" s="197" t="str"><f>Translation!A89</f><v>Private transports</v></c><c r="C121" s="200"><f>IF(C$48&gt;0, ($S$128+$V$137)/C$48,0)*C47</f><v>0</v></c><c r="D121" s="200"><f>IF(D$48&gt;0, ($S$129)/D$48,0)*D47</f><v>0</v></c><c r="E121" s="200"><f>IF(E$48&gt;0, ($S$130)/E$48,0)*E47</f><v>0</v></c><c r="F121" s="68"><f t="shared" si="27"/><v>0</v></c><c r="G121" s="200"><f>'CO2 factors'!C$7*G47</f><v>0</v></c><c r="H121" s="200"><f>'CO2 factors'!D$7*H47</f><v>8418.4183296770443</v></c><c r="I121" s="200"><f>'CO2 factors'!E$7*I47</f><v>13230.337787321776</v></c><c r="J121" s="200"><f>'CO2 factors'!F$7*J47</f><v>0</v></c><c r="K121" s="200"><f>'CO2 factors'!G$7*K47</f><v>0</v></c><c r="L121" s="200"><f>'CO2 factors'!H$7*L47</f><v>0</v></c><c r="M121" s="68"><f t="shared" si="29"/><v>21648.756116998818</v></c><c r="N121" s="200"><f>'CO2 factors'!J$7*N47</f><v>0</v></c><c r="O121" s="200"><f>'CO2 factors'!K$7*O47</f><v>0</v></c><c r="P121" s="200"><f>'CO2 factors'!L$7*P47</f><v>0</v></c><c r="Q121" s="200"><f>'CO2 factors'!M$7*Q47</f><v>0</v></c><c r="R121" s="200"><f>'CO2 factors'!N$7*R47</f><v>0</v></c><c r="S121" s="200"><f>'CO2 factors'!O$7*S47</f><v>0</v></c><c r="T121" s="68"><f t="shared" si="31"/><v>0</v></c><c r="U121" s="68"><f t="shared" si="32"/><v>21648.756116998818</v></c></row><row r="122" spans="1:31" s="21" customFormat="1" ht="15.75"><c r="A122" s="22"/><c r="B122" s="77" t="str"><f>Translation!A117</f><v>TOTAL FOR INTERNAL MARKET</v></c><c r="C122" s="69"><f>C91+C101+C104+C108+C117</f><v>62738.868508844993</v></c><c r="D122" s="69"><f>D91+D101+D104+D108+D117</f><v>0</v></c><c r="E122" s="69"><f>E91+E101+E104+E108+E117</f><v>0</v></c><c r="F122" s="68"><f t="shared" si="27"/><v>62738.868508844993</v></c><c r="G122" s="69"><f t="shared" ref="G122:L122" si="47">G91+G101+G104+G108+G117</f><v>4618.3726220513026</v></c><c r="H122" s="69"><f t="shared" si="47"/><v>12509.820500076636</v></c><c r="I122" s="69"><f t="shared" si="47"/><v>19660.361886664039</v></c><c r="J122" s="69"><f t="shared" si="47"/><v>2865.4558159985922</v></c><c r="K122" s="69"><f t="shared" si="47"/><v>0</v></c><c r="L122" s="69"><f t="shared" si="47"/><v>0</v></c><c r="M122" s="68"><f t="shared" si="29"/><v>39654.010824790566</v></c><c r="N122" s="69"><f t="shared" ref="N122:S122" si="48">N91+N101+N104+N108+N117</f><v>0</v></c><c r="O122" s="69"><f t="shared" si="48"/><v>0</v></c><c r="P122" s="69"><f t="shared" si="48"/><v>0</v></c><c r="Q122" s="69"><f t="shared" si="48"/><v>0</v></c><c r="R122" s="69"><f t="shared" si="48"/><v>0</v></c><c r="S122" s="69"><f t="shared" si="48"/><v>0</v></c><c r="T122" s="68"><f t="shared" si="31"/><v>0</v></c><c r="U122" s="68"><f t="shared" si="32"/><v>102392.87933363556</v></c></row><row r="123" spans="1:31" s="55" customFormat="1" ht="15"><c r="B123" s="67"/><c r="C123" s="66"/><c r="D123" s="66"/><c r="E123" s="66"/><c r="F123" s="66"/><c r="G123" s="66"/><c r="H123" s="66"/><c r="I123" s="66"/><c r="J123" s="66"/><c r="K123" s="66"/><c r="L123" s="66"/><c r="M123" s="66"/><c r="N123" s="66"/><c r="O123" s="66"/><c r="P123" s="66"/><c r="Q123" s="66"/><c r="R123" s="66"/><c r="S123" s="66"/><c r="T123" s="66"/><c r="U123" s="66"/><c r="V123" s="66"/><c r="W123" s="66"/></row><row r="124" spans="1:31" s="91" customFormat="1" ht="31.5"><c r="B124" s="101" t="str"><f>Translation!A147</f><v>CO2 EMISSIONS FROM PRODUCTION</v></c><c r="C124" s="102"/><c r="D124" s="102"/><c r="E124" s="102"/><c r="F124" s="102"/><c r="G124" s="102"/><c r="H124" s="102"/><c r="I124" s="102"/><c r="J124" s="102"/><c r="K124" s="102"/><c r="L124" s="102"/><c r="M124" s="102"/><c r="N124" s="102"/><c r="O124" s="102"/><c r="P124" s="102"/><c r="Q124" s="102"/><c r="R124" s="102"/><c r="S124" s="103" t="str"><f>Translation!$A$17</f><v>[t CO2]</v></c><c r="T124" s="104"/><c r="U124" s="105"/><c r="V124" s="105"/><c r="W124" s="103" t="str"><f>Translation!$A$19</f><v>[t CO2/MWh]</v></c><c r="X124" s="97"/><c r="Y124" s="97"/><c r="Z124" s="97"/><c r="AA124" s="97"/><c r="AB124" s="97"/><c r="AC124" s="97"/><c r="AD124" s="97"/><c r="AE124" s="97"/></row><row r="125" spans="1:31" s="55" customFormat="1" ht="30" customHeight="1"><c r="B125" s="276" t="str"><f>Translation!A120</f><v>PRODUCTION SECTOR</v></c><c r="C125" s="271" t="str"><f>Translation!A142</f><v>PRIMARY ENERGY SOURCE</v></c><c r="D125" s="272"/><c r="E125" s="272"/><c r="F125" s="272"/><c r="G125" s="272"/><c r="H125" s="272"/><c r="I125" s="272"/><c r="J125" s="272"/><c r="K125" s="272"/><c r="L125" s="272"/><c r="M125" s="272"/><c r="N125" s="272"/><c r="O125" s="272"/><c r="P125" s="272"/><c r="Q125" s="272"/><c r="R125" s="272"/><c r="S125" s="273"/><c r="T125" s="64"/><c r="U125" s="306" t="str"><f>Translation!A122</f><v>Energy product</v></c><c r="V125" s="307"/><c r="W125" s="274" t="str"><f>Translation!A149</f><v>CO2 EMISSION FACTORS</v></c><c r="X125" s="61"/><c r="Y125" s="61"/><c r="Z125" s="61"/><c r="AA125" s="61"/><c r="AB125" s="61"/><c r="AC125" s="61"/><c r="AD125" s="61"/><c r="AE125" s="61"/></row><row r="126" spans="1:31" s="55" customFormat="1" ht="15" customHeight="1"><c r="B126" s="277"/><c r="C126" s="271" t="str"><f>Translation!A98</f><v>Fossil fuels</v></c><c r="D126" s="272"/><c r="E126" s="272"/><c r="F126" s="272"/><c r="G126" s="272"/><c r="H126" s="272"/><c r="I126" s="273"/><c r="J126" s="271" t="str"><f>Translation!A107</f><v>Renewable energy sources</v></c><c r="K126" s="272"/><c r="L126" s="272"/><c r="M126" s="272"/><c r="N126" s="272"/><c r="O126" s="272"/><c r="P126" s="272"/><c r="Q126" s="272"/><c r="R126" s="273"/><c r="S126" s="313" t="str"><f>Translation!A118</f><v>TOTAL</v></c><c r="T126" s="64"/><c r="U126" s="308"/><c r="V126" s="309"/><c r="W126" s="312"/><c r="X126" s="61"/><c r="Y126" s="61"/><c r="Z126" s="61"/><c r="AA126" s="61"/><c r="AB126" s="61"/><c r="AC126" s="61"/><c r="AD126" s="61"/><c r="AE126" s="61"/></row><row r="127" spans="1:31" s="55" customFormat="1" ht="69.75" customHeight="1"><c r="B127" s="65" t="str"><f>Translation!A122</f><v>Energy product</v></c><c r="C127" s="233" t="str"><f>Translation!A99</f><v>Fueloil</v></c><c r="D127" s="233" t="str"><f>Translation!A100</f><v>Diesel</v></c><c r="E127" s="233" t="str"><f>Translation!A101</f><v>Gasoline</v></c><c r="F127" s="233" t="str"><f>Translation!A102</f><v>LPG</v></c><c r="G127" s="233" t="str"><f>Translation!A103</f><v>Natural gas</v></c><c r="H127" s="233" t="str"><f>Translation!A104</f><v>Coal</v></c><c r="I127" s="233" t="str"><f>Translation!A116</f><v>Subtotal</v></c><c r="J127" s="233" t="str"><f>Translation!A108</f><v>Hydro</v></c><c r="K127" s="233" t="str"><f>Translation!A109</f><v>Wind</v></c><c r="L127" s="233" t="str"><f>Translation!A110</f><v>Solar</v></c><c r="M127" s="233" t="str"><f>Translation!A111</f><v>Geothermal</v></c><c r="N127" s="233" t="str"><f>Translation!A112</f><v>Ocean</v></c><c r="O127" s="233" t="str"><f>Translation!A113</f><v>Biomass</v></c><c r="P127" s="233" t="str"><f>Translation!A114</f><v>Urban waste</v></c><c r="Q127" s="233" t="str"><f>Translation!A115</f><v>Energy recovery</v></c><c r="R127" s="233" t="str"><f>Translation!A116</f><v>Subtotal</v></c><c r="S127" s="313"/><c r="T127" s="64"/><c r="U127" s="310"/><c r="V127" s="311"/><c r="W127" s="275"/><c r="X127" s="61"/><c r="Y127" s="61"/><c r="Z127" s="61"/><c r="AA127" s="61"/><c r="AB127" s="61"/><c r="AC127" s="61"/><c r="AD127" s="61"/><c r="AE127" s="61"/></row><row r="128" spans="1:31" s="55" customFormat="1" ht="15.75"><c r="B128" s="199" t="str"><f>Translation!A123</f><v>Electricity</v></c><c r="C128" s="204"><f>'CO2 factors'!C$7*C67</f><v>24323.18534928107</v></c><c r="D128" s="204"><f>'CO2 factors'!D$7*D67</f><v>1360.0712410475685</v></c><c r="E128" s="204"><f>'CO2 factors'!E$7*E67</f><v>0</v></c><c r="F128" s="204"><f>'CO2 factors'!F$7*F67</f><v>0</v></c><c r="G128" s="204"><f>'CO2 factors'!G$7*G67</f><v>37055.611918516362</v></c><c r="H128" s="204"><f>'CO2 factors'!H$7*H67</f><v>0</v></c><c r="I128" s="63"><f>SUM(C128:H128)</f><v>62738.868508845</v></c><c r="J128" s="204"><f>'CO2 factors'!J$7*J67</f><v>0</v></c><c r="K128" s="204"><f>'CO2 factors'!K$7*K67</f><v>0</v></c><c r="L128" s="204"><f>'CO2 factors'!L$7*L67</f><v>0</v></c><c r="M128" s="204"><f>'CO2 factors'!M$7*M67</f><v>0</v></c><c r="N128" s="204"><f>'CO2 factors'!N$7*N67</f><v>0</v></c><c r="O128" s="204"><f>'CO2 factors'!O$7*O67</f><v>0</v></c><c r="P128" s="204"><f>'CO2 factors'!P$7*P67</f><v>0</v></c><c r="Q128" s="204"><f>'CO2 factors'!Q$7*Q67</f><v>0</v></c><c r="R128" s="63"><f>SUM(J128:Q128)</f><v>0</v></c><c r="S128" s="63"><f>I128+R128</f><v>62738.868508845</v></c><c r="T128" s="62"/><c r="U128" s="315" t="str"><f>Translation!A123</f><v>Electricity</v></c><c r="V128" s="316"/><c r="W128" s="205"><f>IF(S58&gt;0,S128/S58,0)</f><v>0.55615984869205182</v></c><c r="X128" s="61"/><c r="Y128" s="61"/><c r="Z128" s="61"/><c r="AA128" s="61"/><c r="AB128" s="61"/><c r="AC128" s="61"/><c r="AD128" s="61"/><c r="AE128" s="61"/></row><row r="129" spans="1:31" s="55" customFormat="1" ht="15.75"><c r="B129" s="199" t="str"><f>Translation!A124</f><v>Heat</v></c><c r="C129" s="204"><f>'CO2 factors'!C$7*C68</f><v>0</v></c><c r="D129" s="204"><f>'CO2 factors'!D$7*D68</f><v>0</v></c><c r="E129" s="204"><f>'CO2 factors'!E$7*E68</f><v>0</v></c><c r="F129" s="204"><f>'CO2 factors'!F$7*F68</f><v>0</v></c><c r="G129" s="204"><f>'CO2 factors'!G$7*G68</f><v>0</v></c><c r="H129" s="204"><f>'CO2 factors'!H$7*H68</f><v>0</v></c><c r="I129" s="63"><f>SUM(C129:H129)</f><v>0</v></c><c r="J129" s="204"><f>'CO2 factors'!J$7*J68</f><v>0</v></c><c r="K129" s="204"><f>'CO2 factors'!K$7*K68</f><v>0</v></c><c r="L129" s="204"><f>'CO2 factors'!L$7*L68</f><v>0</v></c><c r="M129" s="204"><f>'CO2 factors'!M$7*M68</f><v>0</v></c><c r="N129" s="204"><f>'CO2 factors'!N$7*N68</f><v>0</v></c><c r="O129" s="204"><f>'CO2 factors'!O$7*O68</f><v>0</v></c><c r="P129" s="204"><f>'CO2 factors'!P$7*P68</f><v>0</v></c><c r="Q129" s="204"><f>'CO2 factors'!Q$7*Q68</f><v>0</v></c><c r="R129" s="63"><f>SUM(J129:Q129)</f><v>0</v></c><c r="S129" s="63"><f>I129+R129</f><v>0</v></c><c r="T129" s="62"/><c r="U129" s="314" t="str"><f>Translation!A124</f><v>Heat</v></c><c r="V129" s="314"/><c r="W129" s="205"><f>IF(S59&gt;0,S129/S59,0)</f><v>0</v></c><c r="X129" s="61"/><c r="Y129" s="61"/><c r="Z129" s="61"/><c r="AA129" s="61"/><c r="AB129" s="61"/><c r="AC129" s="61"/><c r="AD129" s="61"/><c r="AE129" s="61"/></row><row r="130" spans="1:31" s="55" customFormat="1" ht="15.75"><c r="B130" s="199" t="str"><f>Translation!A125</f><v>Cold</v></c><c r="C130" s="204"><f>'CO2 factors'!C$7*C69</f><v>0</v></c><c r="D130" s="204"><f>'CO2 factors'!D$7*D69</f><v>0</v></c><c r="E130" s="204"><f>'CO2 factors'!E$7*E69</f><v>0</v></c><c r="F130" s="204"><f>'CO2 factors'!F$7*F69</f><v>0</v></c><c r="G130" s="204"><f>'CO2 factors'!G$7*G69</f><v>0</v></c><c r="H130" s="204"><f>'CO2 factors'!H$7*H69</f><v>0</v></c><c r="I130" s="63"><f>SUM(C130:H130)</f><v>0</v></c><c r="J130" s="204"><f>'CO2 factors'!J$7*J69</f><v>0</v></c><c r="K130" s="204"><f>'CO2 factors'!K$7*K69</f><v>0</v></c><c r="L130" s="204"><f>'CO2 factors'!L$7*L69</f><v>0</v></c><c r="M130" s="204"><f>'CO2 factors'!M$7*M69</f><v>0</v></c><c r="N130" s="204"><f>'CO2 factors'!N$7*N69</f><v>0</v></c><c r="O130" s="204"><f>'CO2 factors'!O$7*O69</f><v>0</v></c><c r="P130" s="204"><f>'CO2 factors'!P$7*P69</f><v>0</v></c><c r="Q130" s="204"><f>'CO2 factors'!Q$7*Q69</f><v>0</v></c><c r="R130" s="63"><f>SUM(J130:Q130)</f><v>0</v></c><c r="S130" s="63"><f>I130+R130</f><v>0</v></c><c r="T130" s="62"/><c r="U130" s="314" t="str"><f>Translation!A125</f><v>Cold</v></c><c r="V130" s="314"/><c r="W130" s="205"><f>IF(S60&gt;0,S130/S60,0)</f><v>0</v></c><c r="X130" s="61"/><c r="Y130" s="61"/><c r="Z130" s="61"/><c r="AA130" s="61"/><c r="AB130" s="61"/><c r="AC130" s="61"/><c r="AD130" s="61"/><c r="AE130" s="61"/></row><row r="131" spans="1:31" s="55" customFormat="1" ht="15.75"><c r="B131" s="229" t="str"><f>Translation!A118</f><v>TOTAL</v></c><c r="C131" s="57"><f t="shared" ref="C131:S131" si="49">SUM(C128:C130)</f><v>24323.18534928107</v></c><c r="D131" s="57"><f t="shared" si="49"/><v>1360.0712410475685</v></c><c r="E131" s="57"><f t="shared" si="49"/><v>0</v></c><c r="F131" s="57"><f t="shared" si="49"/><v>0</v></c><c r="G131" s="57"><f t="shared" si="49"/><v>37055.611918516362</v></c><c r="H131" s="57"><f t="shared" si="49"/><v>0</v></c><c r="I131" s="57"><f t="shared" si="49"/><v>62738.868508845</v></c><c r="J131" s="57"><f t="shared" si="49"/><v>0</v></c><c r="K131" s="57"><f t="shared" si="49"/><v>0</v></c><c r="L131" s="57"><f t="shared" si="49"/><v>0</v></c><c r="M131" s="57"><f t="shared" si="49"/><v>0</v></c><c r="N131" s="57"><f t="shared" si="49"/><v>0</v></c><c r="O131" s="57"><f t="shared" si="49"/><v>0</v></c><c r="P131" s="57"><f t="shared" si="49"/><v>0</v></c><c r="Q131" s="57"><f t="shared" si="49"/><v>0</v></c><c r="R131" s="57"><f t="shared" si="49"/><v>0</v></c><c r="S131" s="57"><f t="shared" si="49"/><v>62738.868508845</v></c><c r="T131" s="60"/><c r="U131" s="60"/><c r="V131" s="61"/><c r="W131" s="61"/><c r="X131" s="61"/><c r="Y131" s="61"/><c r="Z131" s="61"/><c r="AA131" s="61"/><c r="AB131" s="61"/><c r="AC131" s="60"/><c r="AD131" s="61"/></row><row r="132" spans="1:31" s="59" customFormat="1" ht="15"><c r="B132" s="78"/></row><row r="133" spans="1:31" s="91" customFormat="1" ht="31.5"><c r="B133" s="92" t="str"><f>Translation!A146</f><v>CO2 EMISSIONS</v></c><c r="C133" s="94"/><c r="D133" s="94"/><c r="E133" s="94"/><c r="F133" s="94"/><c r="G133" s="94"/><c r="H133" s="94"/><c r="I133" s="95"/><c r="M133" s="95"/><c r="Y133" s="93" t="str"><f>Translation!$A$17</f><v>[t CO2]</v></c><c r="AB133" s="93" t="str"><f>Translation!$A$17</f><v>[t CO2]</v></c></row><row r="134" spans="1:31" s="55" customFormat="1" ht="30" customHeight="1"><c r="B134" s="281" t="str"><f>Translation!A122</f><v>Energy product</v></c><c r="C134" s="289" t="str"><f>Translation!A142</f><v>PRIMARY ENERGY SOURCE</v></c><c r="D134" s="290"/><c r="E134" s="290"/><c r="F134" s="290"/><c r="G134" s="290"/><c r="H134" s="290"/><c r="I134" s="290"/><c r="J134" s="290"/><c r="K134" s="290"/><c r="L134" s="290"/><c r="M134" s="290"/><c r="N134" s="290"/><c r="O134" s="290"/><c r="P134" s="290"/><c r="Q134" s="290"/><c r="R134" s="290"/><c r="S134" s="290"/><c r="T134" s="290"/><c r="U134" s="290"/><c r="V134" s="290"/><c r="W134" s="290"/><c r="X134" s="290"/><c r="Y134" s="291"/><c r="AA134" s="274" t="str"><f>Translation!A150</f><v>CO2 emissions from ETS installations included in the calculations for final use of energy</v></c><c r="AB134" s="274" t="str"><f>Translation!A151</f><v>CO2 emissions from ETS installations included in the calculations for secondary energy production</v></c></row><row r="135" spans="1:31" s="55" customFormat="1" ht="15" customHeight="1"><c r="B135" s="282"/><c r="C135" s="289" t="str"><f>Translation!A98</f><v>Fossil fuels</v></c><c r="D135" s="290"/><c r="E135" s="290"/><c r="F135" s="290"/><c r="G135" s="290"/><c r="H135" s="290"/><c r="I135" s="291"/><c r="J135" s="289" t="str"><f>Translation!A107</f><v>Renewable energy sources</v></c><c r="K135" s="290"/><c r="L135" s="290"/><c r="M135" s="290"/><c r="N135" s="290"/><c r="O135" s="290"/><c r="P135" s="290"/><c r="Q135" s="290"/><c r="R135" s="291"/><c r="S135" s="278" t="str"><f>Translation!A123</f><v>Electricity</v></c><c r="T135" s="279"/><c r="U135" s="279"/><c r="V135" s="280"/><c r="W135" s="235" t="str"><f>Translation!A124</f><v>Heat</v></c><c r="X135" s="235" t="str"><f>Translation!A125</f><v>Cold</v></c><c r="Y135" s="251" t="str"><f>Translation!A118</f><v>TOTAL</v></c><c r="AA135" s="312"/><c r="AB135" s="312"/></row><row r="136" spans="1:31" s="55" customFormat="1" ht="90.75" customHeight="1"><c r="B136" s="283"/><c r="C136" s="228" t="str"><f>Translation!A99</f><v>Fueloil</v></c><c r="D136" s="228" t="str"><f>Translation!A100</f><v>Diesel</v></c><c r="E136" s="228" t="str"><f>Translation!A101</f><v>Gasoline</v></c><c r="F136" s="228" t="str"><f>Translation!A102</f><v>LPG</v></c><c r="G136" s="228" t="str"><f>Translation!A103</f><v>Natural gas</v></c><c r="H136" s="228" t="str"><f>Translation!A104</f><v>Coal</v></c><c r="I136" s="228" t="str"><f>Translation!A116</f><v>Subtotal</v></c><c r="J136" s="228" t="str"><f>Translation!A108</f><v>Hydro</v></c><c r="K136" s="228" t="str"><f>Translation!A109</f><v>Wind</v></c><c r="L136" s="228" t="str"><f>Translation!A110</f><v>Solar</v></c><c r="M136" s="228" t="str"><f>Translation!A111</f><v>Geothermal</v></c><c r="N136" s="228" t="str"><f>Translation!A112</f><v>Ocean</v></c><c r="O136" s="228" t="str"><f>Translation!A113</f><v>Biomass</v></c><c r="P136" s="228" t="str"><f>Translation!A114</f><v>Urban waste</v></c><c r="Q136" s="228" t="str"><f>Translation!A115</f><v>Energy recovery</v></c><c r="R136" s="228" t="str"><f>Translation!A116</f><v>Subtotal</v></c><c r="S136" s="58" t="str"><f>Translation!A144</f><v>Imported electricity (cable)</v></c><c r="T136" s="58" t="str"><f>Translation!A145</f><v>Exported electricity (cable)</v></c><c r="U136" s="58" t="str"><f>Translation!A136</f><v>Reexportation and external consumption</v></c><c r="V136" s="232" t="str"><f>Translation!A116</f><v>Subtotal</v></c><c r="W136" s="232" t="str"><f>Translation!A136</f><v>Reexportation and external consumption</v></c><c r="X136" s="232" t="str"><f>Translation!A136</f><v>Reexportation and external consumption</v></c><c r="Y136" s="251"/><c r="AA136" s="275"/><c r="AB136" s="275"/></row><row r="137" spans="1:31" s="55" customFormat="1" ht="15.75"><c r="B137" s="234" t="str"><f>Translation!A118</f><v>TOTAL</v></c><c r="C137" s="201"><f>'CO2 factors'!C$7*C76</f><v>28941.557971332375</v></c><c r="D137" s="201"><f>'CO2 factors'!D$7*D76</f><v>13869.891741124204</v></c><c r="E137" s="201"><f>'CO2 factors'!E$7*E76</f><v>19660.361886664039</v></c><c r="F137" s="201"><f>'CO2 factors'!F$7*F76</f><v>2865.4558159985922</v></c><c r="G137" s="201"><f>'CO2 factors'!G$7*G76</f><v>37055.611918516362</v></c><c r="H137" s="201"><f>'CO2 factors'!H$7*H76</f><v>0</v></c><c r="I137" s="57"><f>SUM(C137:H137)</f><v>102392.87933363557</v></c><c r="J137" s="201"><f>'CO2 factors'!J$7*J76</f><v>0</v></c><c r="K137" s="201"><f>'CO2 factors'!K$7*K76</f><v>0</v></c><c r="L137" s="201"><f>'CO2 factors'!L$7*L76</f><v>0</v></c><c r="M137" s="201"><f>'CO2 factors'!M$7*M76</f><v>0</v></c><c r="N137" s="201"><f>'CO2 factors'!N$7*N76</f><v>0</v></c><c r="O137" s="201"><f>'CO2 factors'!O$7*O76</f><v>0</v></c><c r="P137" s="201"><f>'CO2 factors'!P$7*P76</f><v>0</v></c><c r="Q137" s="201"><f>'CO2 factors'!Q$7*Q76</f><v>0</v></c><c r="R137" s="57"><f>SUM(J137:Q137)</f><v>0</v></c><c r="S137" s="201"><f>'CO2 factors'!S$7*S76</f><v>0</v></c><c r="T137" s="201"><f>'CO2 factors'!T$7*T76</f><v>0</v></c><c r="U137" s="201"><f>$W$128*U76</f><v>0</v></c><c r="V137" s="57"><f>S137-T137-U137</f><v>0</v></c><c r="W137" s="201"><f>$W$129*W76</f><v>0</v></c><c r="X137" s="201"><f>$W$130*X76</f><v>0</v></c><c r="Y137" s="57"><f>I137+R137+V137-W137-X137</f><v>102392.87933363557</v></c><c r="AA137" s="164"/><c r="AB137" s="164"/></row><row r="138" spans="1:31" s="55" customFormat="1" ht="15"><c r="B138" s="56"/></row><row r="139" spans="1:31" ht="15.75" customHeight="1"><c r="A139" s="154"/><c r="B139" s="155"/></row><row r="140" spans="1:31" ht="18.75" customHeight="1"><c r="A140" s="153"/><c r="B140" s="253" t="str"><f>Translation!A155</f><v xml:space="preserve">Go to the next sheet dedicated to your Island Sustainable Energy Action Plan </v></c><c r="C140" s="254"/><c r="D140" s="254"/><c r="E140" s="254"/><c r="F140" s="254"/><c r="G140" s="254"/><c r="H140" s="254"/><c r="I140" s="254"/><c r="J140" s="254"/><c r="K140" s="254"/><c r="L140" s="254"/><c r="M140" s="254"/><c r="N140" s="254"/><c r="O140" s="254"/><c r="P140" s="254"/><c r="Q140" s="254"/><c r="R140" s="254"/><c r="S140" s="156"/><c r="T140" s="156"/></row><row r="141" spans="1:31" ht="18.75" customHeight="1"><c r="A141" s="153"/><c r="B141" s="157"/><c r="C141" s="157"/><c r="D141" s="157"/><c r="E141" s="157"/><c r="F141" s="157"/><c r="G141" s="157"/><c r="H141" s="157"/><c r="I141" s="157"/><c r="J141" s="157"/><c r="K141" s="157"/><c r="L141" s="157"/><c r="M141" s="157"/><c r="N141" s="157"/><c r="O141" s="157"/><c r="P141" s="157"/><c r="Q141" s="157"/><c r="R141" s="157"/><c r="S141" s="156"/><c r="T141" s="156"/></row><row r="142" spans="1:31" ht="12.75" customHeight="1"><c r="B142" s="255"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2" s="255"/><c r="D142" s="255"/><c r="E142" s="255"/><c r="F142" s="255"/><c r="G142" s="255"/><c r="H142" s="255"/><c r="I142" s="255"/><c r="J142" s="255"/><c r="K142" s="255"/><c r="L142" s="255"/><c r="M142" s="255"/><c r="N142" s="255"/><c r="O142" s="255"/><c r="P142" s="255"/><c r="Q142" s="255"/><c r="R142" s="255"/><c r="S142" s="255"/><c r="T142" s="255"/><c r="U142" s="255"/></row><row r="143" spans="1:31" ht="12.75" customHeight="1"><c r="B143" s="255"/><c r="C143" s="255"/><c r="D143" s="255"/><c r="E143" s="255"/><c r="F143" s="255"/><c r="G143" s="255"/><c r="H143" s="255"/><c r="I143" s="255"/><c r="J143" s="255"/><c r="K143" s="255"/><c r="L143" s="255"/><c r="M143" s="255"/><c r="N143" s="255"/><c r="O143" s="255"/><c r="P143" s="255"/><c r="Q143" s="255"/><c r="R143" s="255"/><c r="S143" s="255"/><c r="T143" s="255"/><c r="U143" s="255"/></row><row r="144" spans="1:31" ht="12.75" customHeight="1"><c r="B144" s="255"/><c r="C144" s="255"/><c r="D144" s="255"/><c r="E144" s="255"/><c r="F144" s="255"/><c r="G144" s="255"/><c r="H144" s="255"/><c r="I144" s="255"/><c r="J144" s="255"/><c r="K144" s="255"/><c r="L144" s="255"/><c r="M144" s="255"/><c r="N144" s="255"/><c r="O144" s="255"/><c r="P144" s="255"/><c r="Q144" s="255"/><c r="R144" s="255"/><c r="S144" s="255"/><c r="T144" s="255"/><c r="U144" s="255"/></row></sheetData><mergeCells count="70"><mergeCell ref="B142:U144"/><mergeCell ref="AB134:AB136"/><mergeCell ref="C135:I135"/><mergeCell ref="J135:R135"/><mergeCell ref="S135:V135"/><mergeCell ref="Y135:Y136"/><mergeCell ref="B140:R140"/><mergeCell ref="U128:V128"/><mergeCell ref="U129:V129"/><mergeCell ref="U130:V130"/><mergeCell ref="B134:B136"/><mergeCell ref="C134:Y134"/><mergeCell ref="AA134:AA136"/><mergeCell ref="U89:U90"/><mergeCell ref="B125:B126"/><mergeCell ref="C125:S125"/><mergeCell ref="U125:V127"/><mergeCell ref="W125:W127"/><mergeCell ref="C126:I126"/><mergeCell ref="J126:R126"/><mergeCell ref="S126:S127"/><mergeCell ref="B79:B80"/><mergeCell ref="C79:S79"/><mergeCell ref="C80:I80"/><mergeCell ref="J80:R80"/><mergeCell ref="S80:S81"/><mergeCell ref="B88:B89"/><mergeCell ref="C88:U88"/><mergeCell ref="C89:F89"/><mergeCell ref="G89:M89"/><mergeCell ref="N89:T89"/><mergeCell ref="B73:B75"/><mergeCell ref="C73:Y73"/><mergeCell ref="C74:I74"/><mergeCell ref="J74:R74"/><mergeCell ref="S74:V74"/><mergeCell ref="Y74:Y75"/><mergeCell ref="B64:B65"/><mergeCell ref="C64:S64"/><mergeCell ref="T64:T66"/><mergeCell ref="C65:I65"/><mergeCell ref="J65:R65"/><mergeCell ref="S65:S66"/><mergeCell ref="AD55:AD57"/><mergeCell ref="C56:I56"/><mergeCell ref="J56:R56"/><mergeCell ref="S56:S57"/><mergeCell ref="T56:T57"/><mergeCell ref="U56:U57"/><mergeCell ref="V56:V57"/><mergeCell ref="W56:X56"/><mergeCell ref="Y56:Z56"/><mergeCell ref="AA56:AA57"/><mergeCell ref="U15:U16"/><mergeCell ref="B55:B56"/><mergeCell ref="C55:S55"/><mergeCell ref="T55:V55"/><mergeCell ref="W55:AB55"/><mergeCell ref="AC55:AC57"/><mergeCell ref="AB56:AB57"/><mergeCell ref="A1:U1"/><mergeCell ref="A4:U4"/><mergeCell ref="S6:U6"/><mergeCell ref="C8:D8"/><mergeCell ref="C10:J10"/><mergeCell ref="B14:B15"/><mergeCell ref="C14:U14"/><mergeCell ref="C15:F15"/><mergeCell ref="G15:M15"/><mergeCell ref="N15:T15"/></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7.xml><?xml version="1.0" encoding="UTF-8" standalone="yes"?>
<worksheet xmlns="http://schemas.openxmlformats.org/spreadsheetml/2006/main" xmlns:r="http://schemas.openxmlformats.org/officeDocument/2006/relationships"><sheetPr><tabColor rgb="FF00B050"/><pageSetUpPr fitToPage="1"/></sheetPr><dimension ref="A1:AF144"/><sheetViews><sheetView showGridLines="0" showZeros="0" topLeftCell="A91" zoomScale="70" zoomScaleNormal="70" workbookViewID_"0"><selection activeCell="G67" sqref="G67"/></sheetView></sheetViews><sheetFormatPr defaultColWidth="11.42578125" defaultRowHeight="12.75"/><cols><col min="1" max="1" width="6.7109375" style="126" customWidth="1"/><col min="2" max="2" width="56.140625" style="126" customWidth="1"/><col min="3" max="3" width="13.5703125" style="126" customWidth="1"/><col min="4" max="4" width="12.7109375" style="126" customWidth="1"/><col min="5" max="5" width="11.5703125" style="126" customWidth="1"/><col min="6" max="6" width="11.140625" style="126" customWidth="1"/><col min="7" max="7" width="11.28515625" style="126" customWidth="1"/><col min="8" max="8" width="11.140625" style="126" customWidth="1"/><col min="9" max="9" width="12.42578125" style="126" customWidth="1"/><col min="10" max="10" width="10.7109375" style="126" customWidth="1"/><col min="11" max="11" width="12" style="126" customWidth="1"/><col min="12" max="12" width="10" style="126" customWidth="1"/><col min="13" max="13" width="15" style="126" customWidth="1"/><col min="14" max="14" width="11.28515625" style="126" customWidth="1"/><col min="15" max="15" width="11.42578125" style="126" customWidth="1"/><col min="16" max="16" width="11.42578125" style="126"/><col min="17" max="17" width="14.42578125" style="126" customWidth="1"/><col min="18" max="18" width="12.5703125" style="126" customWidth="1"/><col min="19" max="19" width="13.7109375" style="126" customWidth="1"/><col min="20" max="20" width="14.7109375" style="126" customWidth="1"/><col min="21" max="21" width="17.85546875" style="126" customWidth="1"/><col min="22" max="22" width="11.42578125" style="126"/><col min="23" max="23" width="17.28515625" style="126" customWidth="1"/><col min="24" max="24" width="19.42578125" style="126" customWidth="1"/><col min="25" max="25" width="14.140625" style="126" customWidth="1"/><col min="26" max="26" width="14" style="126" customWidth="1"/><col min="27" max="27" width="17.85546875" style="126" customWidth="1"/><col min="28" max="28" width="16" style="126" customWidth="1"/><col min="29" max="29" width="11.42578125" style="126"/><col min="30" max="30" width="16.5703125" style="126" customWidth="1"/><col min="31" max="256" width="11.42578125" style="126"/><col min="257" max="257" width="3.28515625" style="126" customWidth="1"/><col min="258" max="258" width="56.140625" style="126" customWidth="1"/><col min="259" max="259" width="13" style="126" customWidth="1"/><col min="260" max="260" width="12.7109375" style="126" customWidth="1"/><col min="261" max="261" width="11.5703125" style="126" customWidth="1"/><col min="262" max="262" width="11.140625" style="126" customWidth="1"/><col min="263" max="263" width="11.28515625" style="126" customWidth="1"/><col min="264" max="264" width="10.140625" style="126" customWidth="1"/><col min="265" max="265" width="9.5703125" style="126" customWidth="1"/><col min="266" max="266" width="10.7109375" style="126" customWidth="1"/><col min="267" max="267" width="8.5703125" style="126" customWidth="1"/><col min="268" max="268" width="12.42578125" style="126" customWidth="1"/><col min="269" max="270" width="11.28515625" style="126" customWidth="1"/><col min="271" max="271" width="10.42578125" style="126" customWidth="1"/><col min="272" max="272" width="11.42578125" style="126"/><col min="273" max="274" width="12.5703125" style="126" customWidth="1"/><col min="275" max="512" width="11.42578125" style="126"/><col min="513" max="513" width="3.28515625" style="126" customWidth="1"/><col min="514" max="514" width="56.140625" style="126" customWidth="1"/><col min="515" max="515" width="13" style="126" customWidth="1"/><col min="516" max="516" width="12.7109375" style="126" customWidth="1"/><col min="517" max="517" width="11.5703125" style="126" customWidth="1"/><col min="518" max="518" width="11.140625" style="126" customWidth="1"/><col min="519" max="519" width="11.28515625" style="126" customWidth="1"/><col min="520" max="520" width="10.140625" style="126" customWidth="1"/><col min="521" max="521" width="9.5703125" style="126" customWidth="1"/><col min="522" max="522" width="10.7109375" style="126" customWidth="1"/><col min="523" max="523" width="8.5703125" style="126" customWidth="1"/><col min="524" max="524" width="12.42578125" style="126" customWidth="1"/><col min="525" max="526" width="11.28515625" style="126" customWidth="1"/><col min="527" max="527" width="10.42578125" style="126" customWidth="1"/><col min="528" max="528" width="11.42578125" style="126"/><col min="529" max="530" width="12.5703125" style="126" customWidth="1"/><col min="531" max="768" width="11.42578125" style="126"/><col min="769" max="769" width="3.28515625" style="126" customWidth="1"/><col min="770" max="770" width="56.140625" style="126" customWidth="1"/><col min="771" max="771" width="13" style="126" customWidth="1"/><col min="772" max="772" width="12.7109375" style="126" customWidth="1"/><col min="773" max="773" width="11.5703125" style="126" customWidth="1"/><col min="774" max="774" width="11.140625" style="126" customWidth="1"/><col min="775" max="775" width="11.28515625" style="126" customWidth="1"/><col min="776" max="776" width="10.140625" style="126" customWidth="1"/><col min="777" max="777" width="9.5703125" style="126" customWidth="1"/><col min="778" max="778" width="10.7109375" style="126" customWidth="1"/><col min="779" max="779" width="8.5703125" style="126" customWidth="1"/><col min="780" max="780" width="12.42578125" style="126" customWidth="1"/><col min="781" max="782" width="11.28515625" style="126" customWidth="1"/><col min="783" max="783" width="10.42578125" style="126" customWidth="1"/><col min="784" max="784" width="11.42578125" style="126"/><col min="785" max="786" width="12.5703125" style="126" customWidth="1"/><col min="787" max="1024" width="11.42578125" style="126"/><col min="1025" max="1025" width="3.28515625" style="126" customWidth="1"/><col min="1026" max="1026" width="56.140625" style="126" customWidth="1"/><col min="1027" max="1027" width="13" style="126" customWidth="1"/><col min="1028" max="1028" width="12.7109375" style="126" customWidth="1"/><col min="1029" max="1029" width="11.5703125" style="126" customWidth="1"/><col min="1030" max="1030" width="11.140625" style="126" customWidth="1"/><col min="1031" max="1031" width="11.28515625" style="126" customWidth="1"/><col min="1032" max="1032" width="10.140625" style="126" customWidth="1"/><col min="1033" max="1033" width="9.5703125" style="126" customWidth="1"/><col min="1034" max="1034" width="10.7109375" style="126" customWidth="1"/><col min="1035" max="1035" width="8.5703125" style="126" customWidth="1"/><col min="1036" max="1036" width="12.42578125" style="126" customWidth="1"/><col min="1037" max="1038" width="11.28515625" style="126" customWidth="1"/><col min="1039" max="1039" width="10.42578125" style="126" customWidth="1"/><col min="1040" max="1040" width="11.42578125" style="126"/><col min="1041" max="1042" width="12.5703125" style="126" customWidth="1"/><col min="1043" max="1280" width="11.42578125" style="126"/><col min="1281" max="1281" width="3.28515625" style="126" customWidth="1"/><col min="1282" max="1282" width="56.140625" style="126" customWidth="1"/><col min="1283" max="1283" width="13" style="126" customWidth="1"/><col min="1284" max="1284" width="12.7109375" style="126" customWidth="1"/><col min="1285" max="1285" width="11.5703125" style="126" customWidth="1"/><col min="1286" max="1286" width="11.140625" style="126" customWidth="1"/><col min="1287" max="1287" width="11.28515625" style="126" customWidth="1"/><col min="1288" max="1288" width="10.140625" style="126" customWidth="1"/><col min="1289" max="1289" width="9.5703125" style="126" customWidth="1"/><col min="1290" max="1290" width="10.7109375" style="126" customWidth="1"/><col min="1291" max="1291" width="8.5703125" style="126" customWidth="1"/><col min="1292" max="1292" width="12.42578125" style="126" customWidth="1"/><col min="1293" max="1294" width="11.28515625" style="126" customWidth="1"/><col min="1295" max="1295" width="10.42578125" style="126" customWidth="1"/><col min="1296" max="1296" width="11.42578125" style="126"/><col min="1297" max="1298" width="12.5703125" style="126" customWidth="1"/><col min="1299" max="1536" width="11.42578125" style="126"/><col min="1537" max="1537" width="3.28515625" style="126" customWidth="1"/><col min="1538" max="1538" width="56.140625" style="126" customWidth="1"/><col min="1539" max="1539" width="13" style="126" customWidth="1"/><col min="1540" max="1540" width="12.7109375" style="126" customWidth="1"/><col min="1541" max="1541" width="11.5703125" style="126" customWidth="1"/><col min="1542" max="1542" width="11.140625" style="126" customWidth="1"/><col min="1543" max="1543" width="11.28515625" style="126" customWidth="1"/><col min="1544" max="1544" width="10.140625" style="126" customWidth="1"/><col min="1545" max="1545" width="9.5703125" style="126" customWidth="1"/><col min="1546" max="1546" width="10.7109375" style="126" customWidth="1"/><col min="1547" max="1547" width="8.5703125" style="126" customWidth="1"/><col min="1548" max="1548" width="12.42578125" style="126" customWidth="1"/><col min="1549" max="1550" width="11.28515625" style="126" customWidth="1"/><col min="1551" max="1551" width="10.42578125" style="126" customWidth="1"/><col min="1552" max="1552" width="11.42578125" style="126"/><col min="1553" max="1554" width="12.5703125" style="126" customWidth="1"/><col min="1555" max="1792" width="11.42578125" style="126"/><col min="1793" max="1793" width="3.28515625" style="126" customWidth="1"/><col min="1794" max="1794" width="56.140625" style="126" customWidth="1"/><col min="1795" max="1795" width="13" style="126" customWidth="1"/><col min="1796" max="1796" width="12.7109375" style="126" customWidth="1"/><col min="1797" max="1797" width="11.5703125" style="126" customWidth="1"/><col min="1798" max="1798" width="11.140625" style="126" customWidth="1"/><col min="1799" max="1799" width="11.28515625" style="126" customWidth="1"/><col min="1800" max="1800" width="10.140625" style="126" customWidth="1"/><col min="1801" max="1801" width="9.5703125" style="126" customWidth="1"/><col min="1802" max="1802" width="10.7109375" style="126" customWidth="1"/><col min="1803" max="1803" width="8.5703125" style="126" customWidth="1"/><col min="1804" max="1804" width="12.42578125" style="126" customWidth="1"/><col min="1805" max="1806" width="11.28515625" style="126" customWidth="1"/><col min="1807" max="1807" width="10.42578125" style="126" customWidth="1"/><col min="1808" max="1808" width="11.42578125" style="126"/><col min="1809" max="1810" width="12.5703125" style="126" customWidth="1"/><col min="1811" max="2048" width="11.42578125" style="126"/><col min="2049" max="2049" width="3.28515625" style="126" customWidth="1"/><col min="2050" max="2050" width="56.140625" style="126" customWidth="1"/><col min="2051" max="2051" width="13" style="126" customWidth="1"/><col min="2052" max="2052" width="12.7109375" style="126" customWidth="1"/><col min="2053" max="2053" width="11.5703125" style="126" customWidth="1"/><col min="2054" max="2054" width="11.140625" style="126" customWidth="1"/><col min="2055" max="2055" width="11.28515625" style="126" customWidth="1"/><col min="2056" max="2056" width="10.140625" style="126" customWidth="1"/><col min="2057" max="2057" width="9.5703125" style="126" customWidth="1"/><col min="2058" max="2058" width="10.7109375" style="126" customWidth="1"/><col min="2059" max="2059" width="8.5703125" style="126" customWidth="1"/><col min="2060" max="2060" width="12.42578125" style="126" customWidth="1"/><col min="2061" max="2062" width="11.28515625" style="126" customWidth="1"/><col min="2063" max="2063" width="10.42578125" style="126" customWidth="1"/><col min="2064" max="2064" width="11.42578125" style="126"/><col min="2065" max="2066" width="12.5703125" style="126" customWidth="1"/><col min="2067" max="2304" width="11.42578125" style="126"/><col min="2305" max="2305" width="3.28515625" style="126" customWidth="1"/><col min="2306" max="2306" width="56.140625" style="126" customWidth="1"/><col min="2307" max="2307" width="13" style="126" customWidth="1"/><col min="2308" max="2308" width="12.7109375" style="126" customWidth="1"/><col min="2309" max="2309" width="11.5703125" style="126" customWidth="1"/><col min="2310" max="2310" width="11.140625" style="126" customWidth="1"/><col min="2311" max="2311" width="11.28515625" style="126" customWidth="1"/><col min="2312" max="2312" width="10.140625" style="126" customWidth="1"/><col min="2313" max="2313" width="9.5703125" style="126" customWidth="1"/><col min="2314" max="2314" width="10.7109375" style="126" customWidth="1"/><col min="2315" max="2315" width="8.5703125" style="126" customWidth="1"/><col min="2316" max="2316" width="12.42578125" style="126" customWidth="1"/><col min="2317" max="2318" width="11.28515625" style="126" customWidth="1"/><col min="2319" max="2319" width="10.42578125" style="126" customWidth="1"/><col min="2320" max="2320" width="11.42578125" style="126"/><col min="2321" max="2322" width="12.5703125" style="126" customWidth="1"/><col min="2323" max="2560" width="11.42578125" style="126"/><col min="2561" max="2561" width="3.28515625" style="126" customWidth="1"/><col min="2562" max="2562" width="56.140625" style="126" customWidth="1"/><col min="2563" max="2563" width="13" style="126" customWidth="1"/><col min="2564" max="2564" width="12.7109375" style="126" customWidth="1"/><col min="2565" max="2565" width="11.5703125" style="126" customWidth="1"/><col min="2566" max="2566" width="11.140625" style="126" customWidth="1"/><col min="2567" max="2567" width="11.28515625" style="126" customWidth="1"/><col min="2568" max="2568" width="10.140625" style="126" customWidth="1"/><col min="2569" max="2569" width="9.5703125" style="126" customWidth="1"/><col min="2570" max="2570" width="10.7109375" style="126" customWidth="1"/><col min="2571" max="2571" width="8.5703125" style="126" customWidth="1"/><col min="2572" max="2572" width="12.42578125" style="126" customWidth="1"/><col min="2573" max="2574" width="11.28515625" style="126" customWidth="1"/><col min="2575" max="2575" width="10.42578125" style="126" customWidth="1"/><col min="2576" max="2576" width="11.42578125" style="126"/><col min="2577" max="2578" width="12.5703125" style="126" customWidth="1"/><col min="2579" max="2816" width="11.42578125" style="126"/><col min="2817" max="2817" width="3.28515625" style="126" customWidth="1"/><col min="2818" max="2818" width="56.140625" style="126" customWidth="1"/><col min="2819" max="2819" width="13" style="126" customWidth="1"/><col min="2820" max="2820" width="12.7109375" style="126" customWidth="1"/><col min="2821" max="2821" width="11.5703125" style="126" customWidth="1"/><col min="2822" max="2822" width="11.140625" style="126" customWidth="1"/><col min="2823" max="2823" width="11.28515625" style="126" customWidth="1"/><col min="2824" max="2824" width="10.140625" style="126" customWidth="1"/><col min="2825" max="2825" width="9.5703125" style="126" customWidth="1"/><col min="2826" max="2826" width="10.7109375" style="126" customWidth="1"/><col min="2827" max="2827" width="8.5703125" style="126" customWidth="1"/><col min="2828" max="2828" width="12.42578125" style="126" customWidth="1"/><col min="2829" max="2830" width="11.28515625" style="126" customWidth="1"/><col min="2831" max="2831" width="10.42578125" style="126" customWidth="1"/><col min="2832" max="2832" width="11.42578125" style="126"/><col min="2833" max="2834" width="12.5703125" style="126" customWidth="1"/><col min="2835" max="3072" width="11.42578125" style="126"/><col min="3073" max="3073" width="3.28515625" style="126" customWidth="1"/><col min="3074" max="3074" width="56.140625" style="126" customWidth="1"/><col min="3075" max="3075" width="13" style="126" customWidth="1"/><col min="3076" max="3076" width="12.7109375" style="126" customWidth="1"/><col min="3077" max="3077" width="11.5703125" style="126" customWidth="1"/><col min="3078" max="3078" width="11.140625" style="126" customWidth="1"/><col min="3079" max="3079" width="11.28515625" style="126" customWidth="1"/><col min="3080" max="3080" width="10.140625" style="126" customWidth="1"/><col min="3081" max="3081" width="9.5703125" style="126" customWidth="1"/><col min="3082" max="3082" width="10.7109375" style="126" customWidth="1"/><col min="3083" max="3083" width="8.5703125" style="126" customWidth="1"/><col min="3084" max="3084" width="12.42578125" style="126" customWidth="1"/><col min="3085" max="3086" width="11.28515625" style="126" customWidth="1"/><col min="3087" max="3087" width="10.42578125" style="126" customWidth="1"/><col min="3088" max="3088" width="11.42578125" style="126"/><col min="3089" max="3090" width="12.5703125" style="126" customWidth="1"/><col min="3091" max="3328" width="11.42578125" style="126"/><col min="3329" max="3329" width="3.28515625" style="126" customWidth="1"/><col min="3330" max="3330" width="56.140625" style="126" customWidth="1"/><col min="3331" max="3331" width="13" style="126" customWidth="1"/><col min="3332" max="3332" width="12.7109375" style="126" customWidth="1"/><col min="3333" max="3333" width="11.5703125" style="126" customWidth="1"/><col min="3334" max="3334" width="11.140625" style="126" customWidth="1"/><col min="3335" max="3335" width="11.28515625" style="126" customWidth="1"/><col min="3336" max="3336" width="10.140625" style="126" customWidth="1"/><col min="3337" max="3337" width="9.5703125" style="126" customWidth="1"/><col min="3338" max="3338" width="10.7109375" style="126" customWidth="1"/><col min="3339" max="3339" width="8.5703125" style="126" customWidth="1"/><col min="3340" max="3340" width="12.42578125" style="126" customWidth="1"/><col min="3341" max="3342" width="11.28515625" style="126" customWidth="1"/><col min="3343" max="3343" width="10.42578125" style="126" customWidth="1"/><col min="3344" max="3344" width="11.42578125" style="126"/><col min="3345" max="3346" width="12.5703125" style="126" customWidth="1"/><col min="3347" max="3584" width="11.42578125" style="126"/><col min="3585" max="3585" width="3.28515625" style="126" customWidth="1"/><col min="3586" max="3586" width="56.140625" style="126" customWidth="1"/><col min="3587" max="3587" width="13" style="126" customWidth="1"/><col min="3588" max="3588" width="12.7109375" style="126" customWidth="1"/><col min="3589" max="3589" width="11.5703125" style="126" customWidth="1"/><col min="3590" max="3590" width="11.140625" style="126" customWidth="1"/><col min="3591" max="3591" width="11.28515625" style="126" customWidth="1"/><col min="3592" max="3592" width="10.140625" style="126" customWidth="1"/><col min="3593" max="3593" width="9.5703125" style="126" customWidth="1"/><col min="3594" max="3594" width="10.7109375" style="126" customWidth="1"/><col min="3595" max="3595" width="8.5703125" style="126" customWidth="1"/><col min="3596" max="3596" width="12.42578125" style="126" customWidth="1"/><col min="3597" max="3598" width="11.28515625" style="126" customWidth="1"/><col min="3599" max="3599" width="10.42578125" style="126" customWidth="1"/><col min="3600" max="3600" width="11.42578125" style="126"/><col min="3601" max="3602" width="12.5703125" style="126" customWidth="1"/><col min="3603" max="3840" width="11.42578125" style="126"/><col min="3841" max="3841" width="3.28515625" style="126" customWidth="1"/><col min="3842" max="3842" width="56.140625" style="126" customWidth="1"/><col min="3843" max="3843" width="13" style="126" customWidth="1"/><col min="3844" max="3844" width="12.7109375" style="126" customWidth="1"/><col min="3845" max="3845" width="11.5703125" style="126" customWidth="1"/><col min="3846" max="3846" width="11.140625" style="126" customWidth="1"/><col min="3847" max="3847" width="11.28515625" style="126" customWidth="1"/><col min="3848" max="3848" width="10.140625" style="126" customWidth="1"/><col min="3849" max="3849" width="9.5703125" style="126" customWidth="1"/><col min="3850" max="3850" width="10.7109375" style="126" customWidth="1"/><col min="3851" max="3851" width="8.5703125" style="126" customWidth="1"/><col min="3852" max="3852" width="12.42578125" style="126" customWidth="1"/><col min="3853" max="3854" width="11.28515625" style="126" customWidth="1"/><col min="3855" max="3855" width="10.42578125" style="126" customWidth="1"/><col min="3856" max="3856" width="11.42578125" style="126"/><col min="3857" max="3858" width="12.5703125" style="126" customWidth="1"/><col min="3859" max="4096" width="11.42578125" style="126"/><col min="4097" max="4097" width="3.28515625" style="126" customWidth="1"/><col min="4098" max="4098" width="56.140625" style="126" customWidth="1"/><col min="4099" max="4099" width="13" style="126" customWidth="1"/><col min="4100" max="4100" width="12.7109375" style="126" customWidth="1"/><col min="4101" max="4101" width="11.5703125" style="126" customWidth="1"/><col min="4102" max="4102" width="11.140625" style="126" customWidth="1"/><col min="4103" max="4103" width="11.28515625" style="126" customWidth="1"/><col min="4104" max="4104" width="10.140625" style="126" customWidth="1"/><col min="4105" max="4105" width="9.5703125" style="126" customWidth="1"/><col min="4106" max="4106" width="10.7109375" style="126" customWidth="1"/><col min="4107" max="4107" width="8.5703125" style="126" customWidth="1"/><col min="4108" max="4108" width="12.42578125" style="126" customWidth="1"/><col min="4109" max="4110" width="11.28515625" style="126" customWidth="1"/><col min="4111" max="4111" width="10.42578125" style="126" customWidth="1"/><col min="4112" max="4112" width="11.42578125" style="126"/><col min="4113" max="4114" width="12.5703125" style="126" customWidth="1"/><col min="4115" max="4352" width="11.42578125" style="126"/><col min="4353" max="4353" width="3.28515625" style="126" customWidth="1"/><col min="4354" max="4354" width="56.140625" style="126" customWidth="1"/><col min="4355" max="4355" width="13" style="126" customWidth="1"/><col min="4356" max="4356" width="12.7109375" style="126" customWidth="1"/><col min="4357" max="4357" width="11.5703125" style="126" customWidth="1"/><col min="4358" max="4358" width="11.140625" style="126" customWidth="1"/><col min="4359" max="4359" width="11.28515625" style="126" customWidth="1"/><col min="4360" max="4360" width="10.140625" style="126" customWidth="1"/><col min="4361" max="4361" width="9.5703125" style="126" customWidth="1"/><col min="4362" max="4362" width="10.7109375" style="126" customWidth="1"/><col min="4363" max="4363" width="8.5703125" style="126" customWidth="1"/><col min="4364" max="4364" width="12.42578125" style="126" customWidth="1"/><col min="4365" max="4366" width="11.28515625" style="126" customWidth="1"/><col min="4367" max="4367" width="10.42578125" style="126" customWidth="1"/><col min="4368" max="4368" width="11.42578125" style="126"/><col min="4369" max="4370" width="12.5703125" style="126" customWidth="1"/><col min="4371" max="4608" width="11.42578125" style="126"/><col min="4609" max="4609" width="3.28515625" style="126" customWidth="1"/><col min="4610" max="4610" width="56.140625" style="126" customWidth="1"/><col min="4611" max="4611" width="13" style="126" customWidth="1"/><col min="4612" max="4612" width="12.7109375" style="126" customWidth="1"/><col min="4613" max="4613" width="11.5703125" style="126" customWidth="1"/><col min="4614" max="4614" width="11.140625" style="126" customWidth="1"/><col min="4615" max="4615" width="11.28515625" style="126" customWidth="1"/><col min="4616" max="4616" width="10.140625" style="126" customWidth="1"/><col min="4617" max="4617" width="9.5703125" style="126" customWidth="1"/><col min="4618" max="4618" width="10.7109375" style="126" customWidth="1"/><col min="4619" max="4619" width="8.5703125" style="126" customWidth="1"/><col min="4620" max="4620" width="12.42578125" style="126" customWidth="1"/><col min="4621" max="4622" width="11.28515625" style="126" customWidth="1"/><col min="4623" max="4623" width="10.42578125" style="126" customWidth="1"/><col min="4624" max="4624" width="11.42578125" style="126"/><col min="4625" max="4626" width="12.5703125" style="126" customWidth="1"/><col min="4627" max="4864" width="11.42578125" style="126"/><col min="4865" max="4865" width="3.28515625" style="126" customWidth="1"/><col min="4866" max="4866" width="56.140625" style="126" customWidth="1"/><col min="4867" max="4867" width="13" style="126" customWidth="1"/><col min="4868" max="4868" width="12.7109375" style="126" customWidth="1"/><col min="4869" max="4869" width="11.5703125" style="126" customWidth="1"/><col min="4870" max="4870" width="11.140625" style="126" customWidth="1"/><col min="4871" max="4871" width="11.28515625" style="126" customWidth="1"/><col min="4872" max="4872" width="10.140625" style="126" customWidth="1"/><col min="4873" max="4873" width="9.5703125" style="126" customWidth="1"/><col min="4874" max="4874" width="10.7109375" style="126" customWidth="1"/><col min="4875" max="4875" width="8.5703125" style="126" customWidth="1"/><col min="4876" max="4876" width="12.42578125" style="126" customWidth="1"/><col min="4877" max="4878" width="11.28515625" style="126" customWidth="1"/><col min="4879" max="4879" width="10.42578125" style="126" customWidth="1"/><col min="4880" max="4880" width="11.42578125" style="126"/><col min="4881" max="4882" width="12.5703125" style="126" customWidth="1"/><col min="4883" max="5120" width="11.42578125" style="126"/><col min="5121" max="5121" width="3.28515625" style="126" customWidth="1"/><col min="5122" max="5122" width="56.140625" style="126" customWidth="1"/><col min="5123" max="5123" width="13" style="126" customWidth="1"/><col min="5124" max="5124" width="12.7109375" style="126" customWidth="1"/><col min="5125" max="5125" width="11.5703125" style="126" customWidth="1"/><col min="5126" max="5126" width="11.140625" style="126" customWidth="1"/><col min="5127" max="5127" width="11.28515625" style="126" customWidth="1"/><col min="5128" max="5128" width="10.140625" style="126" customWidth="1"/><col min="5129" max="5129" width="9.5703125" style="126" customWidth="1"/><col min="5130" max="5130" width="10.7109375" style="126" customWidth="1"/><col min="5131" max="5131" width="8.5703125" style="126" customWidth="1"/><col min="5132" max="5132" width="12.42578125" style="126" customWidth="1"/><col min="5133" max="5134" width="11.28515625" style="126" customWidth="1"/><col min="5135" max="5135" width="10.42578125" style="126" customWidth="1"/><col min="5136" max="5136" width="11.42578125" style="126"/><col min="5137" max="5138" width="12.5703125" style="126" customWidth="1"/><col min="5139" max="5376" width="11.42578125" style="126"/><col min="5377" max="5377" width="3.28515625" style="126" customWidth="1"/><col min="5378" max="5378" width="56.140625" style="126" customWidth="1"/><col min="5379" max="5379" width="13" style="126" customWidth="1"/><col min="5380" max="5380" width="12.7109375" style="126" customWidth="1"/><col min="5381" max="5381" width="11.5703125" style="126" customWidth="1"/><col min="5382" max="5382" width="11.140625" style="126" customWidth="1"/><col min="5383" max="5383" width="11.28515625" style="126" customWidth="1"/><col min="5384" max="5384" width="10.140625" style="126" customWidth="1"/><col min="5385" max="5385" width="9.5703125" style="126" customWidth="1"/><col min="5386" max="5386" width="10.7109375" style="126" customWidth="1"/><col min="5387" max="5387" width="8.5703125" style="126" customWidth="1"/><col min="5388" max="5388" width="12.42578125" style="126" customWidth="1"/><col min="5389" max="5390" width="11.28515625" style="126" customWidth="1"/><col min="5391" max="5391" width="10.42578125" style="126" customWidth="1"/><col min="5392" max="5392" width="11.42578125" style="126"/><col min="5393" max="5394" width="12.5703125" style="126" customWidth="1"/><col min="5395" max="5632" width="11.42578125" style="126"/><col min="5633" max="5633" width="3.28515625" style="126" customWidth="1"/><col min="5634" max="5634" width="56.140625" style="126" customWidth="1"/><col min="5635" max="5635" width="13" style="126" customWidth="1"/><col min="5636" max="5636" width="12.7109375" style="126" customWidth="1"/><col min="5637" max="5637" width="11.5703125" style="126" customWidth="1"/><col min="5638" max="5638" width="11.140625" style="126" customWidth="1"/><col min="5639" max="5639" width="11.28515625" style="126" customWidth="1"/><col min="5640" max="5640" width="10.140625" style="126" customWidth="1"/><col min="5641" max="5641" width="9.5703125" style="126" customWidth="1"/><col min="5642" max="5642" width="10.7109375" style="126" customWidth="1"/><col min="5643" max="5643" width="8.5703125" style="126" customWidth="1"/><col min="5644" max="5644" width="12.42578125" style="126" customWidth="1"/><col min="5645" max="5646" width="11.28515625" style="126" customWidth="1"/><col min="5647" max="5647" width="10.42578125" style="126" customWidth="1"/><col min="5648" max="5648" width="11.42578125" style="126"/><col min="5649" max="5650" width="12.5703125" style="126" customWidth="1"/><col min="5651" max="5888" width="11.42578125" style="126"/><col min="5889" max="5889" width="3.28515625" style="126" customWidth="1"/><col min="5890" max="5890" width="56.140625" style="126" customWidth="1"/><col min="5891" max="5891" width="13" style="126" customWidth="1"/><col min="5892" max="5892" width="12.7109375" style="126" customWidth="1"/><col min="5893" max="5893" width="11.5703125" style="126" customWidth="1"/><col min="5894" max="5894" width="11.140625" style="126" customWidth="1"/><col min="5895" max="5895" width="11.28515625" style="126" customWidth="1"/><col min="5896" max="5896" width="10.140625" style="126" customWidth="1"/><col min="5897" max="5897" width="9.5703125" style="126" customWidth="1"/><col min="5898" max="5898" width="10.7109375" style="126" customWidth="1"/><col min="5899" max="5899" width="8.5703125" style="126" customWidth="1"/><col min="5900" max="5900" width="12.42578125" style="126" customWidth="1"/><col min="5901" max="5902" width="11.28515625" style="126" customWidth="1"/><col min="5903" max="5903" width="10.42578125" style="126" customWidth="1"/><col min="5904" max="5904" width="11.42578125" style="126"/><col min="5905" max="5906" width="12.5703125" style="126" customWidth="1"/><col min="5907" max="6144" width="11.42578125" style="126"/><col min="6145" max="6145" width="3.28515625" style="126" customWidth="1"/><col min="6146" max="6146" width="56.140625" style="126" customWidth="1"/><col min="6147" max="6147" width="13" style="126" customWidth="1"/><col min="6148" max="6148" width="12.7109375" style="126" customWidth="1"/><col min="6149" max="6149" width="11.5703125" style="126" customWidth="1"/><col min="6150" max="6150" width="11.140625" style="126" customWidth="1"/><col min="6151" max="6151" width="11.28515625" style="126" customWidth="1"/><col min="6152" max="6152" width="10.140625" style="126" customWidth="1"/><col min="6153" max="6153" width="9.5703125" style="126" customWidth="1"/><col min="6154" max="6154" width="10.7109375" style="126" customWidth="1"/><col min="6155" max="6155" width="8.5703125" style="126" customWidth="1"/><col min="6156" max="6156" width="12.42578125" style="126" customWidth="1"/><col min="6157" max="6158" width="11.28515625" style="126" customWidth="1"/><col min="6159" max="6159" width="10.42578125" style="126" customWidth="1"/><col min="6160" max="6160" width="11.42578125" style="126"/><col min="6161" max="6162" width="12.5703125" style="126" customWidth="1"/><col min="6163" max="6400" width="11.42578125" style="126"/><col min="6401" max="6401" width="3.28515625" style="126" customWidth="1"/><col min="6402" max="6402" width="56.140625" style="126" customWidth="1"/><col min="6403" max="6403" width="13" style="126" customWidth="1"/><col min="6404" max="6404" width="12.7109375" style="126" customWidth="1"/><col min="6405" max="6405" width="11.5703125" style="126" customWidth="1"/><col min="6406" max="6406" width="11.140625" style="126" customWidth="1"/><col min="6407" max="6407" width="11.28515625" style="126" customWidth="1"/><col min="6408" max="6408" width="10.140625" style="126" customWidth="1"/><col min="6409" max="6409" width="9.5703125" style="126" customWidth="1"/><col min="6410" max="6410" width="10.7109375" style="126" customWidth="1"/><col min="6411" max="6411" width="8.5703125" style="126" customWidth="1"/><col min="6412" max="6412" width="12.42578125" style="126" customWidth="1"/><col min="6413" max="6414" width="11.28515625" style="126" customWidth="1"/><col min="6415" max="6415" width="10.42578125" style="126" customWidth="1"/><col min="6416" max="6416" width="11.42578125" style="126"/><col min="6417" max="6418" width="12.5703125" style="126" customWidth="1"/><col min="6419" max="6656" width="11.42578125" style="126"/><col min="6657" max="6657" width="3.28515625" style="126" customWidth="1"/><col min="6658" max="6658" width="56.140625" style="126" customWidth="1"/><col min="6659" max="6659" width="13" style="126" customWidth="1"/><col min="6660" max="6660" width="12.7109375" style="126" customWidth="1"/><col min="6661" max="6661" width="11.5703125" style="126" customWidth="1"/><col min="6662" max="6662" width="11.140625" style="126" customWidth="1"/><col min="6663" max="6663" width="11.28515625" style="126" customWidth="1"/><col min="6664" max="6664" width="10.140625" style="126" customWidth="1"/><col min="6665" max="6665" width="9.5703125" style="126" customWidth="1"/><col min="6666" max="6666" width="10.7109375" style="126" customWidth="1"/><col min="6667" max="6667" width="8.5703125" style="126" customWidth="1"/><col min="6668" max="6668" width="12.42578125" style="126" customWidth="1"/><col min="6669" max="6670" width="11.28515625" style="126" customWidth="1"/><col min="6671" max="6671" width="10.42578125" style="126" customWidth="1"/><col min="6672" max="6672" width="11.42578125" style="126"/><col min="6673" max="6674" width="12.5703125" style="126" customWidth="1"/><col min="6675" max="6912" width="11.42578125" style="126"/><col min="6913" max="6913" width="3.28515625" style="126" customWidth="1"/><col min="6914" max="6914" width="56.140625" style="126" customWidth="1"/><col min="6915" max="6915" width="13" style="126" customWidth="1"/><col min="6916" max="6916" width="12.7109375" style="126" customWidth="1"/><col min="6917" max="6917" width="11.5703125" style="126" customWidth="1"/><col min="6918" max="6918" width="11.140625" style="126" customWidth="1"/><col min="6919" max="6919" width="11.28515625" style="126" customWidth="1"/><col min="6920" max="6920" width="10.140625" style="126" customWidth="1"/><col min="6921" max="6921" width="9.5703125" style="126" customWidth="1"/><col min="6922" max="6922" width="10.7109375" style="126" customWidth="1"/><col min="6923" max="6923" width="8.5703125" style="126" customWidth="1"/><col min="6924" max="6924" width="12.42578125" style="126" customWidth="1"/><col min="6925" max="6926" width="11.28515625" style="126" customWidth="1"/><col min="6927" max="6927" width="10.42578125" style="126" customWidth="1"/><col min="6928" max="6928" width="11.42578125" style="126"/><col min="6929" max="6930" width="12.5703125" style="126" customWidth="1"/><col min="6931" max="7168" width="11.42578125" style="126"/><col min="7169" max="7169" width="3.28515625" style="126" customWidth="1"/><col min="7170" max="7170" width="56.140625" style="126" customWidth="1"/><col min="7171" max="7171" width="13" style="126" customWidth="1"/><col min="7172" max="7172" width="12.7109375" style="126" customWidth="1"/><col min="7173" max="7173" width="11.5703125" style="126" customWidth="1"/><col min="7174" max="7174" width="11.140625" style="126" customWidth="1"/><col min="7175" max="7175" width="11.28515625" style="126" customWidth="1"/><col min="7176" max="7176" width="10.140625" style="126" customWidth="1"/><col min="7177" max="7177" width="9.5703125" style="126" customWidth="1"/><col min="7178" max="7178" width="10.7109375" style="126" customWidth="1"/><col min="7179" max="7179" width="8.5703125" style="126" customWidth="1"/><col min="7180" max="7180" width="12.42578125" style="126" customWidth="1"/><col min="7181" max="7182" width="11.28515625" style="126" customWidth="1"/><col min="7183" max="7183" width="10.42578125" style="126" customWidth="1"/><col min="7184" max="7184" width="11.42578125" style="126"/><col min="7185" max="7186" width="12.5703125" style="126" customWidth="1"/><col min="7187" max="7424" width="11.42578125" style="126"/><col min="7425" max="7425" width="3.28515625" style="126" customWidth="1"/><col min="7426" max="7426" width="56.140625" style="126" customWidth="1"/><col min="7427" max="7427" width="13" style="126" customWidth="1"/><col min="7428" max="7428" width="12.7109375" style="126" customWidth="1"/><col min="7429" max="7429" width="11.5703125" style="126" customWidth="1"/><col min="7430" max="7430" width="11.140625" style="126" customWidth="1"/><col min="7431" max="7431" width="11.28515625" style="126" customWidth="1"/><col min="7432" max="7432" width="10.140625" style="126" customWidth="1"/><col min="7433" max="7433" width="9.5703125" style="126" customWidth="1"/><col min="7434" max="7434" width="10.7109375" style="126" customWidth="1"/><col min="7435" max="7435" width="8.5703125" style="126" customWidth="1"/><col min="7436" max="7436" width="12.42578125" style="126" customWidth="1"/><col min="7437" max="7438" width="11.28515625" style="126" customWidth="1"/><col min="7439" max="7439" width="10.42578125" style="126" customWidth="1"/><col min="7440" max="7440" width="11.42578125" style="126"/><col min="7441" max="7442" width="12.5703125" style="126" customWidth="1"/><col min="7443" max="7680" width="11.42578125" style="126"/><col min="7681" max="7681" width="3.28515625" style="126" customWidth="1"/><col min="7682" max="7682" width="56.140625" style="126" customWidth="1"/><col min="7683" max="7683" width="13" style="126" customWidth="1"/><col min="7684" max="7684" width="12.7109375" style="126" customWidth="1"/><col min="7685" max="7685" width="11.5703125" style="126" customWidth="1"/><col min="7686" max="7686" width="11.140625" style="126" customWidth="1"/><col min="7687" max="7687" width="11.28515625" style="126" customWidth="1"/><col min="7688" max="7688" width="10.140625" style="126" customWidth="1"/><col min="7689" max="7689" width="9.5703125" style="126" customWidth="1"/><col min="7690" max="7690" width="10.7109375" style="126" customWidth="1"/><col min="7691" max="7691" width="8.5703125" style="126" customWidth="1"/><col min="7692" max="7692" width="12.42578125" style="126" customWidth="1"/><col min="7693" max="7694" width="11.28515625" style="126" customWidth="1"/><col min="7695" max="7695" width="10.42578125" style="126" customWidth="1"/><col min="7696" max="7696" width="11.42578125" style="126"/><col min="7697" max="7698" width="12.5703125" style="126" customWidth="1"/><col min="7699" max="7936" width="11.42578125" style="126"/><col min="7937" max="7937" width="3.28515625" style="126" customWidth="1"/><col min="7938" max="7938" width="56.140625" style="126" customWidth="1"/><col min="7939" max="7939" width="13" style="126" customWidth="1"/><col min="7940" max="7940" width="12.7109375" style="126" customWidth="1"/><col min="7941" max="7941" width="11.5703125" style="126" customWidth="1"/><col min="7942" max="7942" width="11.140625" style="126" customWidth="1"/><col min="7943" max="7943" width="11.28515625" style="126" customWidth="1"/><col min="7944" max="7944" width="10.140625" style="126" customWidth="1"/><col min="7945" max="7945" width="9.5703125" style="126" customWidth="1"/><col min="7946" max="7946" width="10.7109375" style="126" customWidth="1"/><col min="7947" max="7947" width="8.5703125" style="126" customWidth="1"/><col min="7948" max="7948" width="12.42578125" style="126" customWidth="1"/><col min="7949" max="7950" width="11.28515625" style="126" customWidth="1"/><col min="7951" max="7951" width="10.42578125" style="126" customWidth="1"/><col min="7952" max="7952" width="11.42578125" style="126"/><col min="7953" max="7954" width="12.5703125" style="126" customWidth="1"/><col min="7955" max="8192" width="11.42578125" style="126"/><col min="8193" max="8193" width="3.28515625" style="126" customWidth="1"/><col min="8194" max="8194" width="56.140625" style="126" customWidth="1"/><col min="8195" max="8195" width="13" style="126" customWidth="1"/><col min="8196" max="8196" width="12.7109375" style="126" customWidth="1"/><col min="8197" max="8197" width="11.5703125" style="126" customWidth="1"/><col min="8198" max="8198" width="11.140625" style="126" customWidth="1"/><col min="8199" max="8199" width="11.28515625" style="126" customWidth="1"/><col min="8200" max="8200" width="10.140625" style="126" customWidth="1"/><col min="8201" max="8201" width="9.5703125" style="126" customWidth="1"/><col min="8202" max="8202" width="10.7109375" style="126" customWidth="1"/><col min="8203" max="8203" width="8.5703125" style="126" customWidth="1"/><col min="8204" max="8204" width="12.42578125" style="126" customWidth="1"/><col min="8205" max="8206" width="11.28515625" style="126" customWidth="1"/><col min="8207" max="8207" width="10.42578125" style="126" customWidth="1"/><col min="8208" max="8208" width="11.42578125" style="126"/><col min="8209" max="8210" width="12.5703125" style="126" customWidth="1"/><col min="8211" max="8448" width="11.42578125" style="126"/><col min="8449" max="8449" width="3.28515625" style="126" customWidth="1"/><col min="8450" max="8450" width="56.140625" style="126" customWidth="1"/><col min="8451" max="8451" width="13" style="126" customWidth="1"/><col min="8452" max="8452" width="12.7109375" style="126" customWidth="1"/><col min="8453" max="8453" width="11.5703125" style="126" customWidth="1"/><col min="8454" max="8454" width="11.140625" style="126" customWidth="1"/><col min="8455" max="8455" width="11.28515625" style="126" customWidth="1"/><col min="8456" max="8456" width="10.140625" style="126" customWidth="1"/><col min="8457" max="8457" width="9.5703125" style="126" customWidth="1"/><col min="8458" max="8458" width="10.7109375" style="126" customWidth="1"/><col min="8459" max="8459" width="8.5703125" style="126" customWidth="1"/><col min="8460" max="8460" width="12.42578125" style="126" customWidth="1"/><col min="8461" max="8462" width="11.28515625" style="126" customWidth="1"/><col min="8463" max="8463" width="10.42578125" style="126" customWidth="1"/><col min="8464" max="8464" width="11.42578125" style="126"/><col min="8465" max="8466" width="12.5703125" style="126" customWidth="1"/><col min="8467" max="8704" width="11.42578125" style="126"/><col min="8705" max="8705" width="3.28515625" style="126" customWidth="1"/><col min="8706" max="8706" width="56.140625" style="126" customWidth="1"/><col min="8707" max="8707" width="13" style="126" customWidth="1"/><col min="8708" max="8708" width="12.7109375" style="126" customWidth="1"/><col min="8709" max="8709" width="11.5703125" style="126" customWidth="1"/><col min="8710" max="8710" width="11.140625" style="126" customWidth="1"/><col min="8711" max="8711" width="11.28515625" style="126" customWidth="1"/><col min="8712" max="8712" width="10.140625" style="126" customWidth="1"/><col min="8713" max="8713" width="9.5703125" style="126" customWidth="1"/><col min="8714" max="8714" width="10.7109375" style="126" customWidth="1"/><col min="8715" max="8715" width="8.5703125" style="126" customWidth="1"/><col min="8716" max="8716" width="12.42578125" style="126" customWidth="1"/><col min="8717" max="8718" width="11.28515625" style="126" customWidth="1"/><col min="8719" max="8719" width="10.42578125" style="126" customWidth="1"/><col min="8720" max="8720" width="11.42578125" style="126"/><col min="8721" max="8722" width="12.5703125" style="126" customWidth="1"/><col min="8723" max="8960" width="11.42578125" style="126"/><col min="8961" max="8961" width="3.28515625" style="126" customWidth="1"/><col min="8962" max="8962" width="56.140625" style="126" customWidth="1"/><col min="8963" max="8963" width="13" style="126" customWidth="1"/><col min="8964" max="8964" width="12.7109375" style="126" customWidth="1"/><col min="8965" max="8965" width="11.5703125" style="126" customWidth="1"/><col min="8966" max="8966" width="11.140625" style="126" customWidth="1"/><col min="8967" max="8967" width="11.28515625" style="126" customWidth="1"/><col min="8968" max="8968" width="10.140625" style="126" customWidth="1"/><col min="8969" max="8969" width="9.5703125" style="126" customWidth="1"/><col min="8970" max="8970" width="10.7109375" style="126" customWidth="1"/><col min="8971" max="8971" width="8.5703125" style="126" customWidth="1"/><col min="8972" max="8972" width="12.42578125" style="126" customWidth="1"/><col min="8973" max="8974" width="11.28515625" style="126" customWidth="1"/><col min="8975" max="8975" width="10.42578125" style="126" customWidth="1"/><col min="8976" max="8976" width="11.42578125" style="126"/><col min="8977" max="8978" width="12.5703125" style="126" customWidth="1"/><col min="8979" max="9216" width="11.42578125" style="126"/><col min="9217" max="9217" width="3.28515625" style="126" customWidth="1"/><col min="9218" max="9218" width="56.140625" style="126" customWidth="1"/><col min="9219" max="9219" width="13" style="126" customWidth="1"/><col min="9220" max="9220" width="12.7109375" style="126" customWidth="1"/><col min="9221" max="9221" width="11.5703125" style="126" customWidth="1"/><col min="9222" max="9222" width="11.140625" style="126" customWidth="1"/><col min="9223" max="9223" width="11.28515625" style="126" customWidth="1"/><col min="9224" max="9224" width="10.140625" style="126" customWidth="1"/><col min="9225" max="9225" width="9.5703125" style="126" customWidth="1"/><col min="9226" max="9226" width="10.7109375" style="126" customWidth="1"/><col min="9227" max="9227" width="8.5703125" style="126" customWidth="1"/><col min="9228" max="9228" width="12.42578125" style="126" customWidth="1"/><col min="9229" max="9230" width="11.28515625" style="126" customWidth="1"/><col min="9231" max="9231" width="10.42578125" style="126" customWidth="1"/><col min="9232" max="9232" width="11.42578125" style="126"/><col min="9233" max="9234" width="12.5703125" style="126" customWidth="1"/><col min="9235" max="9472" width="11.42578125" style="126"/><col min="9473" max="9473" width="3.28515625" style="126" customWidth="1"/><col min="9474" max="9474" width="56.140625" style="126" customWidth="1"/><col min="9475" max="9475" width="13" style="126" customWidth="1"/><col min="9476" max="9476" width="12.7109375" style="126" customWidth="1"/><col min="9477" max="9477" width="11.5703125" style="126" customWidth="1"/><col min="9478" max="9478" width="11.140625" style="126" customWidth="1"/><col min="9479" max="9479" width="11.28515625" style="126" customWidth="1"/><col min="9480" max="9480" width="10.140625" style="126" customWidth="1"/><col min="9481" max="9481" width="9.5703125" style="126" customWidth="1"/><col min="9482" max="9482" width="10.7109375" style="126" customWidth="1"/><col min="9483" max="9483" width="8.5703125" style="126" customWidth="1"/><col min="9484" max="9484" width="12.42578125" style="126" customWidth="1"/><col min="9485" max="9486" width="11.28515625" style="126" customWidth="1"/><col min="9487" max="9487" width="10.42578125" style="126" customWidth="1"/><col min="9488" max="9488" width="11.42578125" style="126"/><col min="9489" max="9490" width="12.5703125" style="126" customWidth="1"/><col min="9491" max="9728" width="11.42578125" style="126"/><col min="9729" max="9729" width="3.28515625" style="126" customWidth="1"/><col min="9730" max="9730" width="56.140625" style="126" customWidth="1"/><col min="9731" max="9731" width="13" style="126" customWidth="1"/><col min="9732" max="9732" width="12.7109375" style="126" customWidth="1"/><col min="9733" max="9733" width="11.5703125" style="126" customWidth="1"/><col min="9734" max="9734" width="11.140625" style="126" customWidth="1"/><col min="9735" max="9735" width="11.28515625" style="126" customWidth="1"/><col min="9736" max="9736" width="10.140625" style="126" customWidth="1"/><col min="9737" max="9737" width="9.5703125" style="126" customWidth="1"/><col min="9738" max="9738" width="10.7109375" style="126" customWidth="1"/><col min="9739" max="9739" width="8.5703125" style="126" customWidth="1"/><col min="9740" max="9740" width="12.42578125" style="126" customWidth="1"/><col min="9741" max="9742" width="11.28515625" style="126" customWidth="1"/><col min="9743" max="9743" width="10.42578125" style="126" customWidth="1"/><col min="9744" max="9744" width="11.42578125" style="126"/><col min="9745" max="9746" width="12.5703125" style="126" customWidth="1"/><col min="9747" max="9984" width="11.42578125" style="126"/><col min="9985" max="9985" width="3.28515625" style="126" customWidth="1"/><col min="9986" max="9986" width="56.140625" style="126" customWidth="1"/><col min="9987" max="9987" width="13" style="126" customWidth="1"/><col min="9988" max="9988" width="12.7109375" style="126" customWidth="1"/><col min="9989" max="9989" width="11.5703125" style="126" customWidth="1"/><col min="9990" max="9990" width="11.140625" style="126" customWidth="1"/><col min="9991" max="9991" width="11.28515625" style="126" customWidth="1"/><col min="9992" max="9992" width="10.140625" style="126" customWidth="1"/><col min="9993" max="9993" width="9.5703125" style="126" customWidth="1"/><col min="9994" max="9994" width="10.7109375" style="126" customWidth="1"/><col min="9995" max="9995" width="8.5703125" style="126" customWidth="1"/><col min="9996" max="9996" width="12.42578125" style="126" customWidth="1"/><col min="9997" max="9998" width="11.28515625" style="126" customWidth="1"/><col min="9999" max="9999" width="10.42578125" style="126" customWidth="1"/><col min="10000" max="10000" width="11.42578125" style="126"/><col min="10001" max="10002" width="12.5703125" style="126" customWidth="1"/><col min="10003" max="10240" width="11.42578125" style="126"/><col min="10241" max="10241" width="3.28515625" style="126" customWidth="1"/><col min="10242" max="10242" width="56.140625" style="126" customWidth="1"/><col min="10243" max="10243" width="13" style="126" customWidth="1"/><col min="10244" max="10244" width="12.7109375" style="126" customWidth="1"/><col min="10245" max="10245" width="11.5703125" style="126" customWidth="1"/><col min="10246" max="10246" width="11.140625" style="126" customWidth="1"/><col min="10247" max="10247" width="11.28515625" style="126" customWidth="1"/><col min="10248" max="10248" width="10.140625" style="126" customWidth="1"/><col min="10249" max="10249" width="9.5703125" style="126" customWidth="1"/><col min="10250" max="10250" width="10.7109375" style="126" customWidth="1"/><col min="10251" max="10251" width="8.5703125" style="126" customWidth="1"/><col min="10252" max="10252" width="12.42578125" style="126" customWidth="1"/><col min="10253" max="10254" width="11.28515625" style="126" customWidth="1"/><col min="10255" max="10255" width="10.42578125" style="126" customWidth="1"/><col min="10256" max="10256" width="11.42578125" style="126"/><col min="10257" max="10258" width="12.5703125" style="126" customWidth="1"/><col min="10259" max="10496" width="11.42578125" style="126"/><col min="10497" max="10497" width="3.28515625" style="126" customWidth="1"/><col min="10498" max="10498" width="56.140625" style="126" customWidth="1"/><col min="10499" max="10499" width="13" style="126" customWidth="1"/><col min="10500" max="10500" width="12.7109375" style="126" customWidth="1"/><col min="10501" max="10501" width="11.5703125" style="126" customWidth="1"/><col min="10502" max="10502" width="11.140625" style="126" customWidth="1"/><col min="10503" max="10503" width="11.28515625" style="126" customWidth="1"/><col min="10504" max="10504" width="10.140625" style="126" customWidth="1"/><col min="10505" max="10505" width="9.5703125" style="126" customWidth="1"/><col min="10506" max="10506" width="10.7109375" style="126" customWidth="1"/><col min="10507" max="10507" width="8.5703125" style="126" customWidth="1"/><col min="10508" max="10508" width="12.42578125" style="126" customWidth="1"/><col min="10509" max="10510" width="11.28515625" style="126" customWidth="1"/><col min="10511" max="10511" width="10.42578125" style="126" customWidth="1"/><col min="10512" max="10512" width="11.42578125" style="126"/><col min="10513" max="10514" width="12.5703125" style="126" customWidth="1"/><col min="10515" max="10752" width="11.42578125" style="126"/><col min="10753" max="10753" width="3.28515625" style="126" customWidth="1"/><col min="10754" max="10754" width="56.140625" style="126" customWidth="1"/><col min="10755" max="10755" width="13" style="126" customWidth="1"/><col min="10756" max="10756" width="12.7109375" style="126" customWidth="1"/><col min="10757" max="10757" width="11.5703125" style="126" customWidth="1"/><col min="10758" max="10758" width="11.140625" style="126" customWidth="1"/><col min="10759" max="10759" width="11.28515625" style="126" customWidth="1"/><col min="10760" max="10760" width="10.140625" style="126" customWidth="1"/><col min="10761" max="10761" width="9.5703125" style="126" customWidth="1"/><col min="10762" max="10762" width="10.7109375" style="126" customWidth="1"/><col min="10763" max="10763" width="8.5703125" style="126" customWidth="1"/><col min="10764" max="10764" width="12.42578125" style="126" customWidth="1"/><col min="10765" max="10766" width="11.28515625" style="126" customWidth="1"/><col min="10767" max="10767" width="10.42578125" style="126" customWidth="1"/><col min="10768" max="10768" width="11.42578125" style="126"/><col min="10769" max="10770" width="12.5703125" style="126" customWidth="1"/><col min="10771" max="11008" width="11.42578125" style="126"/><col min="11009" max="11009" width="3.28515625" style="126" customWidth="1"/><col min="11010" max="11010" width="56.140625" style="126" customWidth="1"/><col min="11011" max="11011" width="13" style="126" customWidth="1"/><col min="11012" max="11012" width="12.7109375" style="126" customWidth="1"/><col min="11013" max="11013" width="11.5703125" style="126" customWidth="1"/><col min="11014" max="11014" width="11.140625" style="126" customWidth="1"/><col min="11015" max="11015" width="11.28515625" style="126" customWidth="1"/><col min="11016" max="11016" width="10.140625" style="126" customWidth="1"/><col min="11017" max="11017" width="9.5703125" style="126" customWidth="1"/><col min="11018" max="11018" width="10.7109375" style="126" customWidth="1"/><col min="11019" max="11019" width="8.5703125" style="126" customWidth="1"/><col min="11020" max="11020" width="12.42578125" style="126" customWidth="1"/><col min="11021" max="11022" width="11.28515625" style="126" customWidth="1"/><col min="11023" max="11023" width="10.42578125" style="126" customWidth="1"/><col min="11024" max="11024" width="11.42578125" style="126"/><col min="11025" max="11026" width="12.5703125" style="126" customWidth="1"/><col min="11027" max="11264" width="11.42578125" style="126"/><col min="11265" max="11265" width="3.28515625" style="126" customWidth="1"/><col min="11266" max="11266" width="56.140625" style="126" customWidth="1"/><col min="11267" max="11267" width="13" style="126" customWidth="1"/><col min="11268" max="11268" width="12.7109375" style="126" customWidth="1"/><col min="11269" max="11269" width="11.5703125" style="126" customWidth="1"/><col min="11270" max="11270" width="11.140625" style="126" customWidth="1"/><col min="11271" max="11271" width="11.28515625" style="126" customWidth="1"/><col min="11272" max="11272" width="10.140625" style="126" customWidth="1"/><col min="11273" max="11273" width="9.5703125" style="126" customWidth="1"/><col min="11274" max="11274" width="10.7109375" style="126" customWidth="1"/><col min="11275" max="11275" width="8.5703125" style="126" customWidth="1"/><col min="11276" max="11276" width="12.42578125" style="126" customWidth="1"/><col min="11277" max="11278" width="11.28515625" style="126" customWidth="1"/><col min="11279" max="11279" width="10.42578125" style="126" customWidth="1"/><col min="11280" max="11280" width="11.42578125" style="126"/><col min="11281" max="11282" width="12.5703125" style="126" customWidth="1"/><col min="11283" max="11520" width="11.42578125" style="126"/><col min="11521" max="11521" width="3.28515625" style="126" customWidth="1"/><col min="11522" max="11522" width="56.140625" style="126" customWidth="1"/><col min="11523" max="11523" width="13" style="126" customWidth="1"/><col min="11524" max="11524" width="12.7109375" style="126" customWidth="1"/><col min="11525" max="11525" width="11.5703125" style="126" customWidth="1"/><col min="11526" max="11526" width="11.140625" style="126" customWidth="1"/><col min="11527" max="11527" width="11.28515625" style="126" customWidth="1"/><col min="11528" max="11528" width="10.140625" style="126" customWidth="1"/><col min="11529" max="11529" width="9.5703125" style="126" customWidth="1"/><col min="11530" max="11530" width="10.7109375" style="126" customWidth="1"/><col min="11531" max="11531" width="8.5703125" style="126" customWidth="1"/><col min="11532" max="11532" width="12.42578125" style="126" customWidth="1"/><col min="11533" max="11534" width="11.28515625" style="126" customWidth="1"/><col min="11535" max="11535" width="10.42578125" style="126" customWidth="1"/><col min="11536" max="11536" width="11.42578125" style="126"/><col min="11537" max="11538" width="12.5703125" style="126" customWidth="1"/><col min="11539" max="11776" width="11.42578125" style="126"/><col min="11777" max="11777" width="3.28515625" style="126" customWidth="1"/><col min="11778" max="11778" width="56.140625" style="126" customWidth="1"/><col min="11779" max="11779" width="13" style="126" customWidth="1"/><col min="11780" max="11780" width="12.7109375" style="126" customWidth="1"/><col min="11781" max="11781" width="11.5703125" style="126" customWidth="1"/><col min="11782" max="11782" width="11.140625" style="126" customWidth="1"/><col min="11783" max="11783" width="11.28515625" style="126" customWidth="1"/><col min="11784" max="11784" width="10.140625" style="126" customWidth="1"/><col min="11785" max="11785" width="9.5703125" style="126" customWidth="1"/><col min="11786" max="11786" width="10.7109375" style="126" customWidth="1"/><col min="11787" max="11787" width="8.5703125" style="126" customWidth="1"/><col min="11788" max="11788" width="12.42578125" style="126" customWidth="1"/><col min="11789" max="11790" width="11.28515625" style="126" customWidth="1"/><col min="11791" max="11791" width="10.42578125" style="126" customWidth="1"/><col min="11792" max="11792" width="11.42578125" style="126"/><col min="11793" max="11794" width="12.5703125" style="126" customWidth="1"/><col min="11795" max="12032" width="11.42578125" style="126"/><col min="12033" max="12033" width="3.28515625" style="126" customWidth="1"/><col min="12034" max="12034" width="56.140625" style="126" customWidth="1"/><col min="12035" max="12035" width="13" style="126" customWidth="1"/><col min="12036" max="12036" width="12.7109375" style="126" customWidth="1"/><col min="12037" max="12037" width="11.5703125" style="126" customWidth="1"/><col min="12038" max="12038" width="11.140625" style="126" customWidth="1"/><col min="12039" max="12039" width="11.28515625" style="126" customWidth="1"/><col min="12040" max="12040" width="10.140625" style="126" customWidth="1"/><col min="12041" max="12041" width="9.5703125" style="126" customWidth="1"/><col min="12042" max="12042" width="10.7109375" style="126" customWidth="1"/><col min="12043" max="12043" width="8.5703125" style="126" customWidth="1"/><col min="12044" max="12044" width="12.42578125" style="126" customWidth="1"/><col min="12045" max="12046" width="11.28515625" style="126" customWidth="1"/><col min="12047" max="12047" width="10.42578125" style="126" customWidth="1"/><col min="12048" max="12048" width="11.42578125" style="126"/><col min="12049" max="12050" width="12.5703125" style="126" customWidth="1"/><col min="12051" max="12288" width="11.42578125" style="126"/><col min="12289" max="12289" width="3.28515625" style="126" customWidth="1"/><col min="12290" max="12290" width="56.140625" style="126" customWidth="1"/><col min="12291" max="12291" width="13" style="126" customWidth="1"/><col min="12292" max="12292" width="12.7109375" style="126" customWidth="1"/><col min="12293" max="12293" width="11.5703125" style="126" customWidth="1"/><col min="12294" max="12294" width="11.140625" style="126" customWidth="1"/><col min="12295" max="12295" width="11.28515625" style="126" customWidth="1"/><col min="12296" max="12296" width="10.140625" style="126" customWidth="1"/><col min="12297" max="12297" width="9.5703125" style="126" customWidth="1"/><col min="12298" max="12298" width="10.7109375" style="126" customWidth="1"/><col min="12299" max="12299" width="8.5703125" style="126" customWidth="1"/><col min="12300" max="12300" width="12.42578125" style="126" customWidth="1"/><col min="12301" max="12302" width="11.28515625" style="126" customWidth="1"/><col min="12303" max="12303" width="10.42578125" style="126" customWidth="1"/><col min="12304" max="12304" width="11.42578125" style="126"/><col min="12305" max="12306" width="12.5703125" style="126" customWidth="1"/><col min="12307" max="12544" width="11.42578125" style="126"/><col min="12545" max="12545" width="3.28515625" style="126" customWidth="1"/><col min="12546" max="12546" width="56.140625" style="126" customWidth="1"/><col min="12547" max="12547" width="13" style="126" customWidth="1"/><col min="12548" max="12548" width="12.7109375" style="126" customWidth="1"/><col min="12549" max="12549" width="11.5703125" style="126" customWidth="1"/><col min="12550" max="12550" width="11.140625" style="126" customWidth="1"/><col min="12551" max="12551" width="11.28515625" style="126" customWidth="1"/><col min="12552" max="12552" width="10.140625" style="126" customWidth="1"/><col min="12553" max="12553" width="9.5703125" style="126" customWidth="1"/><col min="12554" max="12554" width="10.7109375" style="126" customWidth="1"/><col min="12555" max="12555" width="8.5703125" style="126" customWidth="1"/><col min="12556" max="12556" width="12.42578125" style="126" customWidth="1"/><col min="12557" max="12558" width="11.28515625" style="126" customWidth="1"/><col min="12559" max="12559" width="10.42578125" style="126" customWidth="1"/><col min="12560" max="12560" width="11.42578125" style="126"/><col min="12561" max="12562" width="12.5703125" style="126" customWidth="1"/><col min="12563" max="12800" width="11.42578125" style="126"/><col min="12801" max="12801" width="3.28515625" style="126" customWidth="1"/><col min="12802" max="12802" width="56.140625" style="126" customWidth="1"/><col min="12803" max="12803" width="13" style="126" customWidth="1"/><col min="12804" max="12804" width="12.7109375" style="126" customWidth="1"/><col min="12805" max="12805" width="11.5703125" style="126" customWidth="1"/><col min="12806" max="12806" width="11.140625" style="126" customWidth="1"/><col min="12807" max="12807" width="11.28515625" style="126" customWidth="1"/><col min="12808" max="12808" width="10.140625" style="126" customWidth="1"/><col min="12809" max="12809" width="9.5703125" style="126" customWidth="1"/><col min="12810" max="12810" width="10.7109375" style="126" customWidth="1"/><col min="12811" max="12811" width="8.5703125" style="126" customWidth="1"/><col min="12812" max="12812" width="12.42578125" style="126" customWidth="1"/><col min="12813" max="12814" width="11.28515625" style="126" customWidth="1"/><col min="12815" max="12815" width="10.42578125" style="126" customWidth="1"/><col min="12816" max="12816" width="11.42578125" style="126"/><col min="12817" max="12818" width="12.5703125" style="126" customWidth="1"/><col min="12819" max="13056" width="11.42578125" style="126"/><col min="13057" max="13057" width="3.28515625" style="126" customWidth="1"/><col min="13058" max="13058" width="56.140625" style="126" customWidth="1"/><col min="13059" max="13059" width="13" style="126" customWidth="1"/><col min="13060" max="13060" width="12.7109375" style="126" customWidth="1"/><col min="13061" max="13061" width="11.5703125" style="126" customWidth="1"/><col min="13062" max="13062" width="11.140625" style="126" customWidth="1"/><col min="13063" max="13063" width="11.28515625" style="126" customWidth="1"/><col min="13064" max="13064" width="10.140625" style="126" customWidth="1"/><col min="13065" max="13065" width="9.5703125" style="126" customWidth="1"/><col min="13066" max="13066" width="10.7109375" style="126" customWidth="1"/><col min="13067" max="13067" width="8.5703125" style="126" customWidth="1"/><col min="13068" max="13068" width="12.42578125" style="126" customWidth="1"/><col min="13069" max="13070" width="11.28515625" style="126" customWidth="1"/><col min="13071" max="13071" width="10.42578125" style="126" customWidth="1"/><col min="13072" max="13072" width="11.42578125" style="126"/><col min="13073" max="13074" width="12.5703125" style="126" customWidth="1"/><col min="13075" max="13312" width="11.42578125" style="126"/><col min="13313" max="13313" width="3.28515625" style="126" customWidth="1"/><col min="13314" max="13314" width="56.140625" style="126" customWidth="1"/><col min="13315" max="13315" width="13" style="126" customWidth="1"/><col min="13316" max="13316" width="12.7109375" style="126" customWidth="1"/><col min="13317" max="13317" width="11.5703125" style="126" customWidth="1"/><col min="13318" max="13318" width="11.140625" style="126" customWidth="1"/><col min="13319" max="13319" width="11.28515625" style="126" customWidth="1"/><col min="13320" max="13320" width="10.140625" style="126" customWidth="1"/><col min="13321" max="13321" width="9.5703125" style="126" customWidth="1"/><col min="13322" max="13322" width="10.7109375" style="126" customWidth="1"/><col min="13323" max="13323" width="8.5703125" style="126" customWidth="1"/><col min="13324" max="13324" width="12.42578125" style="126" customWidth="1"/><col min="13325" max="13326" width="11.28515625" style="126" customWidth="1"/><col min="13327" max="13327" width="10.42578125" style="126" customWidth="1"/><col min="13328" max="13328" width="11.42578125" style="126"/><col min="13329" max="13330" width="12.5703125" style="126" customWidth="1"/><col min="13331" max="13568" width="11.42578125" style="126"/><col min="13569" max="13569" width="3.28515625" style="126" customWidth="1"/><col min="13570" max="13570" width="56.140625" style="126" customWidth="1"/><col min="13571" max="13571" width="13" style="126" customWidth="1"/><col min="13572" max="13572" width="12.7109375" style="126" customWidth="1"/><col min="13573" max="13573" width="11.5703125" style="126" customWidth="1"/><col min="13574" max="13574" width="11.140625" style="126" customWidth="1"/><col min="13575" max="13575" width="11.28515625" style="126" customWidth="1"/><col min="13576" max="13576" width="10.140625" style="126" customWidth="1"/><col min="13577" max="13577" width="9.5703125" style="126" customWidth="1"/><col min="13578" max="13578" width="10.7109375" style="126" customWidth="1"/><col min="13579" max="13579" width="8.5703125" style="126" customWidth="1"/><col min="13580" max="13580" width="12.42578125" style="126" customWidth="1"/><col min="13581" max="13582" width="11.28515625" style="126" customWidth="1"/><col min="13583" max="13583" width="10.42578125" style="126" customWidth="1"/><col min="13584" max="13584" width="11.42578125" style="126"/><col min="13585" max="13586" width="12.5703125" style="126" customWidth="1"/><col min="13587" max="13824" width="11.42578125" style="126"/><col min="13825" max="13825" width="3.28515625" style="126" customWidth="1"/><col min="13826" max="13826" width="56.140625" style="126" customWidth="1"/><col min="13827" max="13827" width="13" style="126" customWidth="1"/><col min="13828" max="13828" width="12.7109375" style="126" customWidth="1"/><col min="13829" max="13829" width="11.5703125" style="126" customWidth="1"/><col min="13830" max="13830" width="11.140625" style="126" customWidth="1"/><col min="13831" max="13831" width="11.28515625" style="126" customWidth="1"/><col min="13832" max="13832" width="10.140625" style="126" customWidth="1"/><col min="13833" max="13833" width="9.5703125" style="126" customWidth="1"/><col min="13834" max="13834" width="10.7109375" style="126" customWidth="1"/><col min="13835" max="13835" width="8.5703125" style="126" customWidth="1"/><col min="13836" max="13836" width="12.42578125" style="126" customWidth="1"/><col min="13837" max="13838" width="11.28515625" style="126" customWidth="1"/><col min="13839" max="13839" width="10.42578125" style="126" customWidth="1"/><col min="13840" max="13840" width="11.42578125" style="126"/><col min="13841" max="13842" width="12.5703125" style="126" customWidth="1"/><col min="13843" max="14080" width="11.42578125" style="126"/><col min="14081" max="14081" width="3.28515625" style="126" customWidth="1"/><col min="14082" max="14082" width="56.140625" style="126" customWidth="1"/><col min="14083" max="14083" width="13" style="126" customWidth="1"/><col min="14084" max="14084" width="12.7109375" style="126" customWidth="1"/><col min="14085" max="14085" width="11.5703125" style="126" customWidth="1"/><col min="14086" max="14086" width="11.140625" style="126" customWidth="1"/><col min="14087" max="14087" width="11.28515625" style="126" customWidth="1"/><col min="14088" max="14088" width="10.140625" style="126" customWidth="1"/><col min="14089" max="14089" width="9.5703125" style="126" customWidth="1"/><col min="14090" max="14090" width="10.7109375" style="126" customWidth="1"/><col min="14091" max="14091" width="8.5703125" style="126" customWidth="1"/><col min="14092" max="14092" width="12.42578125" style="126" customWidth="1"/><col min="14093" max="14094" width="11.28515625" style="126" customWidth="1"/><col min="14095" max="14095" width="10.42578125" style="126" customWidth="1"/><col min="14096" max="14096" width="11.42578125" style="126"/><col min="14097" max="14098" width="12.5703125" style="126" customWidth="1"/><col min="14099" max="14336" width="11.42578125" style="126"/><col min="14337" max="14337" width="3.28515625" style="126" customWidth="1"/><col min="14338" max="14338" width="56.140625" style="126" customWidth="1"/><col min="14339" max="14339" width="13" style="126" customWidth="1"/><col min="14340" max="14340" width="12.7109375" style="126" customWidth="1"/><col min="14341" max="14341" width="11.5703125" style="126" customWidth="1"/><col min="14342" max="14342" width="11.140625" style="126" customWidth="1"/><col min="14343" max="14343" width="11.28515625" style="126" customWidth="1"/><col min="14344" max="14344" width="10.140625" style="126" customWidth="1"/><col min="14345" max="14345" width="9.5703125" style="126" customWidth="1"/><col min="14346" max="14346" width="10.7109375" style="126" customWidth="1"/><col min="14347" max="14347" width="8.5703125" style="126" customWidth="1"/><col min="14348" max="14348" width="12.42578125" style="126" customWidth="1"/><col min="14349" max="14350" width="11.28515625" style="126" customWidth="1"/><col min="14351" max="14351" width="10.42578125" style="126" customWidth="1"/><col min="14352" max="14352" width="11.42578125" style="126"/><col min="14353" max="14354" width="12.5703125" style="126" customWidth="1"/><col min="14355" max="14592" width="11.42578125" style="126"/><col min="14593" max="14593" width="3.28515625" style="126" customWidth="1"/><col min="14594" max="14594" width="56.140625" style="126" customWidth="1"/><col min="14595" max="14595" width="13" style="126" customWidth="1"/><col min="14596" max="14596" width="12.7109375" style="126" customWidth="1"/><col min="14597" max="14597" width="11.5703125" style="126" customWidth="1"/><col min="14598" max="14598" width="11.140625" style="126" customWidth="1"/><col min="14599" max="14599" width="11.28515625" style="126" customWidth="1"/><col min="14600" max="14600" width="10.140625" style="126" customWidth="1"/><col min="14601" max="14601" width="9.5703125" style="126" customWidth="1"/><col min="14602" max="14602" width="10.7109375" style="126" customWidth="1"/><col min="14603" max="14603" width="8.5703125" style="126" customWidth="1"/><col min="14604" max="14604" width="12.42578125" style="126" customWidth="1"/><col min="14605" max="14606" width="11.28515625" style="126" customWidth="1"/><col min="14607" max="14607" width="10.42578125" style="126" customWidth="1"/><col min="14608" max="14608" width="11.42578125" style="126"/><col min="14609" max="14610" width="12.5703125" style="126" customWidth="1"/><col min="14611" max="14848" width="11.42578125" style="126"/><col min="14849" max="14849" width="3.28515625" style="126" customWidth="1"/><col min="14850" max="14850" width="56.140625" style="126" customWidth="1"/><col min="14851" max="14851" width="13" style="126" customWidth="1"/><col min="14852" max="14852" width="12.7109375" style="126" customWidth="1"/><col min="14853" max="14853" width="11.5703125" style="126" customWidth="1"/><col min="14854" max="14854" width="11.140625" style="126" customWidth="1"/><col min="14855" max="14855" width="11.28515625" style="126" customWidth="1"/><col min="14856" max="14856" width="10.140625" style="126" customWidth="1"/><col min="14857" max="14857" width="9.5703125" style="126" customWidth="1"/><col min="14858" max="14858" width="10.7109375" style="126" customWidth="1"/><col min="14859" max="14859" width="8.5703125" style="126" customWidth="1"/><col min="14860" max="14860" width="12.42578125" style="126" customWidth="1"/><col min="14861" max="14862" width="11.28515625" style="126" customWidth="1"/><col min="14863" max="14863" width="10.42578125" style="126" customWidth="1"/><col min="14864" max="14864" width="11.42578125" style="126"/><col min="14865" max="14866" width="12.5703125" style="126" customWidth="1"/><col min="14867" max="15104" width="11.42578125" style="126"/><col min="15105" max="15105" width="3.28515625" style="126" customWidth="1"/><col min="15106" max="15106" width="56.140625" style="126" customWidth="1"/><col min="15107" max="15107" width="13" style="126" customWidth="1"/><col min="15108" max="15108" width="12.7109375" style="126" customWidth="1"/><col min="15109" max="15109" width="11.5703125" style="126" customWidth="1"/><col min="15110" max="15110" width="11.140625" style="126" customWidth="1"/><col min="15111" max="15111" width="11.28515625" style="126" customWidth="1"/><col min="15112" max="15112" width="10.140625" style="126" customWidth="1"/><col min="15113" max="15113" width="9.5703125" style="126" customWidth="1"/><col min="15114" max="15114" width="10.7109375" style="126" customWidth="1"/><col min="15115" max="15115" width="8.5703125" style="126" customWidth="1"/><col min="15116" max="15116" width="12.42578125" style="126" customWidth="1"/><col min="15117" max="15118" width="11.28515625" style="126" customWidth="1"/><col min="15119" max="15119" width="10.42578125" style="126" customWidth="1"/><col min="15120" max="15120" width="11.42578125" style="126"/><col min="15121" max="15122" width="12.5703125" style="126" customWidth="1"/><col min="15123" max="15360" width="11.42578125" style="126"/><col min="15361" max="15361" width="3.28515625" style="126" customWidth="1"/><col min="15362" max="15362" width="56.140625" style="126" customWidth="1"/><col min="15363" max="15363" width="13" style="126" customWidth="1"/><col min="15364" max="15364" width="12.7109375" style="126" customWidth="1"/><col min="15365" max="15365" width="11.5703125" style="126" customWidth="1"/><col min="15366" max="15366" width="11.140625" style="126" customWidth="1"/><col min="15367" max="15367" width="11.28515625" style="126" customWidth="1"/><col min="15368" max="15368" width="10.140625" style="126" customWidth="1"/><col min="15369" max="15369" width="9.5703125" style="126" customWidth="1"/><col min="15370" max="15370" width="10.7109375" style="126" customWidth="1"/><col min="15371" max="15371" width="8.5703125" style="126" customWidth="1"/><col min="15372" max="15372" width="12.42578125" style="126" customWidth="1"/><col min="15373" max="15374" width="11.28515625" style="126" customWidth="1"/><col min="15375" max="15375" width="10.42578125" style="126" customWidth="1"/><col min="15376" max="15376" width="11.42578125" style="126"/><col min="15377" max="15378" width="12.5703125" style="126" customWidth="1"/><col min="15379" max="15616" width="11.42578125" style="126"/><col min="15617" max="15617" width="3.28515625" style="126" customWidth="1"/><col min="15618" max="15618" width="56.140625" style="126" customWidth="1"/><col min="15619" max="15619" width="13" style="126" customWidth="1"/><col min="15620" max="15620" width="12.7109375" style="126" customWidth="1"/><col min="15621" max="15621" width="11.5703125" style="126" customWidth="1"/><col min="15622" max="15622" width="11.140625" style="126" customWidth="1"/><col min="15623" max="15623" width="11.28515625" style="126" customWidth="1"/><col min="15624" max="15624" width="10.140625" style="126" customWidth="1"/><col min="15625" max="15625" width="9.5703125" style="126" customWidth="1"/><col min="15626" max="15626" width="10.7109375" style="126" customWidth="1"/><col min="15627" max="15627" width="8.5703125" style="126" customWidth="1"/><col min="15628" max="15628" width="12.42578125" style="126" customWidth="1"/><col min="15629" max="15630" width="11.28515625" style="126" customWidth="1"/><col min="15631" max="15631" width="10.42578125" style="126" customWidth="1"/><col min="15632" max="15632" width="11.42578125" style="126"/><col min="15633" max="15634" width="12.5703125" style="126" customWidth="1"/><col min="15635" max="15872" width="11.42578125" style="126"/><col min="15873" max="15873" width="3.28515625" style="126" customWidth="1"/><col min="15874" max="15874" width="56.140625" style="126" customWidth="1"/><col min="15875" max="15875" width="13" style="126" customWidth="1"/><col min="15876" max="15876" width="12.7109375" style="126" customWidth="1"/><col min="15877" max="15877" width="11.5703125" style="126" customWidth="1"/><col min="15878" max="15878" width="11.140625" style="126" customWidth="1"/><col min="15879" max="15879" width="11.28515625" style="126" customWidth="1"/><col min="15880" max="15880" width="10.140625" style="126" customWidth="1"/><col min="15881" max="15881" width="9.5703125" style="126" customWidth="1"/><col min="15882" max="15882" width="10.7109375" style="126" customWidth="1"/><col min="15883" max="15883" width="8.5703125" style="126" customWidth="1"/><col min="15884" max="15884" width="12.42578125" style="126" customWidth="1"/><col min="15885" max="15886" width="11.28515625" style="126" customWidth="1"/><col min="15887" max="15887" width="10.42578125" style="126" customWidth="1"/><col min="15888" max="15888" width="11.42578125" style="126"/><col min="15889" max="15890" width="12.5703125" style="126" customWidth="1"/><col min="15891" max="16128" width="11.42578125" style="126"/><col min="16129" max="16129" width="3.28515625" style="126" customWidth="1"/><col min="16130" max="16130" width="56.140625" style="126" customWidth="1"/><col min="16131" max="16131" width="13" style="126" customWidth="1"/><col min="16132" max="16132" width="12.7109375" style="126" customWidth="1"/><col min="16133" max="16133" width="11.5703125" style="126" customWidth="1"/><col min="16134" max="16134" width="11.140625" style="126" customWidth="1"/><col min="16135" max="16135" width="11.28515625" style="126" customWidth="1"/><col min="16136" max="16136" width="10.140625" style="126" customWidth="1"/><col min="16137" max="16137" width="9.5703125" style="126" customWidth="1"/><col min="16138" max="16138" width="10.7109375" style="126" customWidth="1"/><col min="16139" max="16139" width="8.5703125" style="126" customWidth="1"/><col min="16140" max="16140" width="12.42578125" style="126" customWidth="1"/><col min="16141" max="16142" width="11.28515625" style="126" customWidth="1"/><col min="16143" max="16143" width="10.42578125" style="126" customWidth="1"/><col min="16144" max="16144" width="11.42578125" style="126"/><col min="16145" max="16146" width="12.5703125" style="126" customWidth="1"/><col min="16147" max="16384" width="11.42578125" style="126"/></cols><sheetData><row r="1" spans="1:30" s="21" customFormat="1" ht="116.25" customHeight="1"><c r="A1" s="243" t="str"><f>Translation!$A$31</f><v>Island  Sustainable Energy Action Plan (ISEAP)</v></c><c r="B1" s="243"/><c r="C1" s="243"/><c r="D1" s="243"/><c r="E1" s="243"/><c r="F1" s="243"/><c r="G1" s="243"/><c r="H1" s="243"/><c r="I1" s="243"/><c r="J1" s="243"/><c r="K1" s="243"/><c r="L1" s="243"/><c r="M1" s="243"/><c r="N1" s="243"/><c r="O1" s="243"/><c r="P1" s="243"/><c r="Q1" s="243"/><c r="R1" s="243"/><c r="S1" s="243"/><c r="T1" s="243"/><c r="U1" s="243"/></row><row r="2" spans="1:30" s="21" customFormat="1" ht="28.5" customHeight="1"><c r="A2" s="82"/><c r="B2" s="83" t="s"><v>450</v></c><c r="C2" s="82"/><c r="D2" s="82"/><c r="E2" s="82"/><c r="F2" s="86"/><c r="G2" s="86"/><c r="H2" s="87"/><c r="I2" s="84" t="str"><f>Translation!$A$10</f><v>Island</v></c><c r="J2" s="85" t="str"><f>'Start here'!$B$5</f><v>Cyprus - Agios Athanasios</v></c><c r="K2" s="87"/><c r="L2" s="87"/><c r="M2" s="87"/><c r="N2" s="87"/><c r="O2" s="87"/><c r="P2" s="87"/><c r="Q2" s="87"/><c r="R2" s="160"/><c r="S2" s="162"/><c r="T2" s="84" t="str"><f>Translation!$A$51</f><v>Inventory year</v></c><c r="U2" s="161"><v>2020</v></c></row><row r="3" spans="1:30" ht="28.5" customHeight="1"><c r="A3" s="125"/><c r="D3" s="125"/><c r="E3" s="125"/><c r="F3" s="125"/><c r="G3" s="125"/><c r="H3" s="125"/><c r="I3" s="125"/><c r="J3" s="127"/><c r="K3" s="127"/><c r="T3" s="27"/></row><row r="4" spans="1:30" ht="46.5" customHeight="1"><c r="A4" s="266" t="str"><f>Translation!A154</f><v>PLAN EMISSION INVENTORY IN 2020 (implementing sustainable energy actions)</v></c><c r="B4" s="266"/><c r="C4" s="266"/><c r="D4" s="266"/><c r="E4" s="266"/><c r="F4" s="266"/><c r="G4" s="266"/><c r="H4" s="266"/><c r="I4" s="266"/><c r="J4" s="266"/><c r="K4" s="266"/><c r="L4" s="266"/><c r="M4" s="266"/><c r="N4" s="266"/><c r="O4" s="266"/><c r="P4" s="266"/><c r="Q4" s="266"/><c r="R4" s="266"/><c r="S4" s="266"/><c r="T4" s="266"/><c r="U4" s="266"/><c r="V4" s="210"/><c r="W4" s="210"/><c r="X4" s="210"/><c r="Y4" s="210"/><c r="Z4" s="210"/><c r="AA4" s="210"/><c r="AB4" s="210"/><c r="AC4" s="210"/><c r="AD4" s="210"/></row><row r="5" spans="1:30" ht="13.5" customHeight="1"><c r="A5" s="129"/><c r="B5" s="130"/><c r="C5" s="131"/><c r="D5" s="131"/><c r="E5" s="131"/><c r="F5" s="131"/><c r="G5" s="131"/><c r="H5" s="131"/><c r="I5" s="131"/><c r="J5" s="131"/><c r="K5" s="132"/><c r="L5" s="132"/><c r="M5" s="132"/><c r="N5" s="132"/></row><row r="6" spans="1:30" ht="18.75" customHeight="1"><c r="A6" s="137"/><c r="B6" s="146"/><c r="C6" s="147"/><c r="D6" s="148"/><c r="E6" s="148"/><c r="F6" s="148"/><c r="G6" s="149"/><c r="H6" s="150"/><c r="S6" s="270" t="str"><f>Translation!$A$53</f><v>Mandatory fields</v></c><c r="T6" s="270"/><c r="U6" s="270"/></row><row r="7" spans="1:30" s="135" customFormat="1" ht="36"><c r="A7" s="133" t="s"><v>0</v></c><c r="B7" s="134" t="str"><f>Translation!A50</f><v>GENERAL DATA</v></c><c r="L7" s="136"/></row><row r="8" spans="1:30" ht="21"><c r="A8" s="137"/><c r="B8" s="139" t="str"><f>Translation!A52</f><v>Number of inhabitants</v></c><c r="C8" s="286"><v>17862</v></c><c r="D8" s="287"/><c r="E8" s="163" t="str"><f>"("&amp;U2&amp;")"</f><v>(2020)</v></c><c r="F8" s="140"/><c r="G8" s="141"/></row><row r="9" spans="1:30" ht="11.25" customHeight="1"><c r="A9" s="137"/><c r="B9" s="140"/><c r="C9" s="140"/><c r="D9" s="140"/><c r="E9" s="138"/><c r="F9" s="138"/><c r="G9" s="138"/><c r="H9" s="142"/><c r="I9" s="140"/><c r="J9" s="141"/><c r="K9" s="143"/></row><row r="10" spans="1:30" ht="21"><c r="A10" s="144"/><c r="B10" s="138" t="str"><f>Translation!A13</f><v>CO2 calculation method</v></c><c r="C10" s="288" t="str"><f>'Start here'!F7</f><v>IPCC emission factors</v></c><c r="D10" s="288"/><c r="E10" s="288"/><c r="F10" s="288"/><c r="G10" s="288"/><c r="H10" s="288"/><c r="I10" s="288"/><c r="J10" s="288"/><c r="K10" s="145"/></row><row r="11" spans="1:30" ht="17.25" customHeight="1"><c r="A11" s="128"/><c r="B11" s="128"/><c r="C11" s="128"/><c r="D11" s="128"/><c r="E11" s="128"/><c r="F11" s="128"/><c r="G11" s="128"/><c r="H11" s="128"/><c r="I11" s="128"/><c r="J11" s="128"/><c r="K11" s="128"/><c r="L11" s="128"/><c r="M11" s="128"/><c r="N11" s="128"/><c r="O11" s="128"/><c r="P11" s="128"/><c r="Q11" s="128"/><c r="R11" s="128"/></row><row r="12" spans="1:30" s="135" customFormat="1" ht="36"><c r="A12" s="133" t="s"><v>4</v></c><c r="B12" s="134" t="str"><f>Translation!A54</f><v>RESULTS OF ENERGY BALANCE</v></c><c r="C12" s="133"/><c r="D12" s="134"/><c r="E12" s="133"/><c r="F12" s="134"/><c r="G12" s="133"/><c r="H12" s="134"/><c r="I12" s="133"/><c r="J12" s="134"/><c r="K12" s="151"/><c r="L12" s="151"/><c r="M12" s="151"/><c r="N12" s="151"/></row><row r="13" spans="1:30" s="91" customFormat="1" ht="31.5"><c r="B13" s="92" t="str"><f>Translation!A55</f><v>FINAL ENERGY DEMAND</v></c><c r="C13" s="92"/><c r="D13" s="92"/><c r="E13" s="92"/><c r="F13" s="92"/><c r="G13" s="92"/><c r="H13" s="92"/><c r="I13" s="92"/><c r="J13" s="92"/><c r="K13" s="92"/><c r="L13" s="92"/><c r="M13" s="92"/><c r="N13" s="92"/><c r="O13" s="92"/><c r="P13" s="92"/><c r="Q13" s="92"/><c r="R13" s="92"/><c r="S13" s="92"/><c r="T13" s="92"/><c r="U13" s="93" t="str"><f>Translation!$A$21</f><v>[MWh]</v></c></row><row r="14" spans="1:30" s="55" customFormat="1" ht="32.25" customHeight="1"><c r="B14" s="284" t="str"><f>Translation!A56</f><v>DEMAND SECTOR</v></c><c r="C14" s="289" t="str"><f>Translation!A93</f><v>ENERGY FOR FINAL USE</v></c><c r="D14" s="290"/><c r="E14" s="290"/><c r="F14" s="290"/><c r="G14" s="290"/><c r="H14" s="290"/><c r="I14" s="290"/><c r="J14" s="290"/><c r="K14" s="290"/><c r="L14" s="290"/><c r="M14" s="290"/><c r="N14" s="290"/><c r="O14" s="290"/><c r="P14" s="290"/><c r="Q14" s="290"/><c r="R14" s="290"/><c r="S14" s="290"/><c r="T14" s="290"/><c r="U14" s="291"/></row><row r="15" spans="1:30" s="55" customFormat="1" ht="18" customHeight="1"><c r="B15" s="285"/><c r="C15" s="289" t="str"><f>Translation!A94</f><v>Centralized energy services</v></c><c r="D15" s="290"/><c r="E15" s="290"/><c r="F15" s="291"/><c r="G15" s="289" t="str"><f>Translation!A98</f><v>Fossil fuels</v></c><c r="H15" s="290"/><c r="I15" s="290"/><c r="J15" s="290"/><c r="K15" s="290"/><c r="L15" s="290"/><c r="M15" s="291"/><c r="N15" s="289" t="str"><f>Translation!A105</f><v>Renewable energy sources (excluding electricity and heat sold to public networks)</v></c><c r="O15" s="290"/><c r="P15" s="290"/><c r="Q15" s="290"/><c r="R15" s="290"/><c r="S15" s="290"/><c r="T15" s="291"/><c r="U15" s="284" t="str"><f>Translation!A118</f><v>TOTAL</v></c></row><row r="16" spans="1:30" s="66" customFormat="1" ht="67.5" customHeight="1"><c r="B16" s="65" t="str"><f>Translation!A58</f><v>Sector description</v></c><c r="C16" s="117" t="str"><f>Translation!A95</f><v>Electricity from public grid</v></c><c r="D16" s="117" t="str"><f>Translation!A96</f><v>Heat from district heating</v></c><c r="E16" s="117" t="str"><f>Translation!A97</f><v>Cold from district cooling</v></c><c r="F16" s="117" t="str"><f>Translation!A116</f><v>Subtotal</v></c><c r="G16" s="117" t="str"><f>Translation!A99</f><v>Fueloil</v></c><c r="H16" s="117" t="str"><f>Translation!A100</f><v>Diesel</v></c><c r="I16" s="117" t="str"><f>Translation!A101</f><v>Gasoline</v></c><c r="J16" s="117" t="str"><f>Translation!A102</f><v>LPG</v></c><c r="K16" s="117" t="str"><f>Translation!A103</f><v>Natural gas</v></c><c r="L16" s="117" t="str"><f>Translation!A104</f><v>Coal</v></c><c r="M16" s="117" t="str"><f>Translation!A116</f><v>Subtotal</v></c><c r="N16" s="117" t="str"><f>Translation!A108</f><v>Hydro</v></c><c r="O16" s="117" t="str"><f>Translation!A109</f><v>Wind</v></c><c r="P16" s="117" t="str"><f>Translation!A110</f><v>Solar</v></c><c r="Q16" s="117" t="str"><f>Translation!A111</f><v>Geothermal</v></c><c r="R16" s="117" t="str"><f>Translation!A112</f><v>Ocean</v></c><c r="S16" s="117" t="str"><f>Translation!A113</f><v>Biomass</v></c><c r="T16" s="117" t="str"><f>Translation!A116</f><v>Subtotal</v></c><c r="U16" s="285"/></row><row r="17" spans="1:21" s="21" customFormat="1" ht="15.75"><c r="A17" s="22"/><c r="B17" s="70" t="str"><f>Translation!A59</f><v>RESIDENTIAL</v></c><c r="C17" s="124"><f>SUM(C18:C26)</f><v>29457.953072482989</v></c><c r="D17" s="124"><f>SUM(D18:D26)</f><v>0</v></c><c r="E17" s="124"><f>SUM(E18:E26)</f><v>0</v></c><c r="F17" s="68"><f t="shared" ref="F17:F52" si="0">SUM(C17:E17)</f><v>29457.953072482989</v></c><c r="G17" s="124"><f t="shared" ref="G17:L17" si="1">SUM(G18:G26)</f><v>13424.686903492746</v></c><c r="H17" s="124"><f t="shared" si="1"/><v>0</v></c><c r="I17" s="124"><f t="shared" si="1"/><v>0</v></c><c r="J17" s="124"><f t="shared" si="1"/><v>1922.8176994501428</v></c><c r="K17" s="124"><f t="shared" si="1"/><v>0</v></c><c r="L17" s="124"><f t="shared" si="1"/><v>0</v></c><c r="M17" s="68"><f t="shared" ref="M17:M52" si="2">SUM(G17:L17)</f><v>15347.504602942889</v></c><c r="N17" s="124"><f t="shared" ref="N17:S17" si="3">SUM(N18:N26)</f><v>0</v></c><c r="O17" s="124"><f t="shared" si="3"/><v>0</v></c><c r="P17" s="124"><f t="shared" si="3"/><v>4526</v></c><c r="Q17" s="124"><f t="shared" si="3"/><v>124.75899612842915</v></c><c r="R17" s="124"><f t="shared" si="3"/><v>0</v></c><c r="S17" s="124"><f t="shared" si="3"/><v>2511.1746656619703</v></c><c r="T17" s="68"><f t="shared" ref="T17:T52" si="4">SUM(N17:S17)</f><v>7161.9336617903991</v></c><c r="U17" s="68"><f t="shared" ref="U17:U52" si="5">F17+M17+T17</f><v>51967.391337216271</v></c></row><row r="18" spans="1:21" s="21" customFormat="1" ht="15.75"><c r="A18" s="22"/><c r="B18" s="197" t="str"><f>Translation!A60</f><v>Hot water</v></c><c r="C18" s="158"><f>'BAU 2020'!C18*(1-ISEAP!$O$118)</f><v>883.7385921744899</v></c><c r="D18" s="158"/><c r="E18" s="158"/><c r="F18" s="68"><f t="shared" si="0"/><v>883.7385921744899</v></c><c r="G18" s="158"><f>'BAU 2020'!G18*(1-ISEAP!$O$118)</f><v>773.27126815267866</v></c><c r="H18" s="158"><v>0</v></c><c r="I18" s="158"><v>0</v></c><c r="J18" s="158"><f>'BAU 2020'!J18*(1-ISEAP!$O$118)</f><v>55.615314148281463</v></c><c r="K18" s="158"><v>0</v></c><c r="L18" s="158"><v>0</v></c><c r="M18" s="68"><f t="shared" si="2"/><v>828.88658230096007</v></c><c r="N18" s="158"><v>0</v></c><c r="O18" s="158"><v>0</v></c><c r="P18" s="158"><v>4390</v></c><c r="Q18" s="158"><v>33.766679863819853</v></c><c r="R18" s="158"><v>0</v></c><c r="S18" s="158"><v>236.36675904673896</v></c><c r="T18" s="68"><f t="shared" si="4"/><v>4660.1334389105596</v></c><c r="U18" s="68"><f t="shared" si="5"/><v>6372.7586133860095</v></c></row><row r="19" spans="1:21" s="21" customFormat="1" ht="15.75"><c r="A19" s="22"/><c r="B19" s="197" t="str"><f>Translation!A61</f><v>Heating and cooling</v></c><c r="C19" s="158"><f>'BAU 2020'!C19*(1-ISEAP!$O$118)</f><v>21209.72621218775</v></c><c r="D19" s="158"/><c r="E19" s="158"/><c r="F19" s="68"><f t="shared" si="0"/><v>21209.72621218775</v></c><c r="G19" s="158"><f>'BAU 2020'!G19*(1-ISEAP!$O$118)</f><v>12651.415635340067</v></c><c r="H19" s="158"><v>0</v></c><c r="I19" s="158"><v>0</v></c><c r="J19" s="158"><f>'BAU 2020'!J19*(1-ISEAP!$O$118)</f><v>1488.5275257334156</v></c><c r="K19" s="158"><v>0</v></c><c r="L19" s="158"><v>0</v></c><c r="M19" s="68"><f t="shared" si="2"/><v>14139.943161073483</v></c><c r="N19" s="158"><v>0</v></c><c r="O19" s="158"><v>0</v></c><c r="P19" s="158"><v>136</v></c><c r="Q19" s="158"><v>90.992316264609286</v></c><c r="R19" s="158"><v>0</v></c><c r="S19" s="158"><v>2274.8079066152313</v></c><c r="T19" s="68"><f t="shared" si="4"/><v>2501.8002228798405</v></c><c r="U19" s="68"><f t="shared" si="5"/><v>37851.469596141076</v></c></row><row r="20" spans="1:21" s="21" customFormat="1" ht="15.75"><c r="A20" s="22"/><c r="B20" s="197" t="str"><f>Translation!A62</f><v>Lighting</v></c><c r="C20" s="158"><f>'BAU 2020'!C20*(1-ISEAP!$O$118)</f><v>1178.3181228993201</v></c><c r="D20" s="158"/><c r="E20" s="158"/><c r="F20" s="68"><f t="shared" si="0"/><v>1178.3181228993201</v></c><c r="G20" s="158"><v>0</v></c><c r="H20" s="158"><v>0</v></c><c r="I20" s="158"><v>0</v></c><c r="J20" s="158"><v>0</v></c><c r="K20" s="158"><v>0</v></c><c r="L20" s="158"><v>0</v></c><c r="M20" s="68"><f t="shared" si="2"/><v>0</v></c><c r="N20" s="158"><v>0</v></c><c r="O20" s="158"><v>0</v></c><c r="P20" s="158"><v>0</v></c><c r="Q20" s="158"><v>0</v></c><c r="R20" s="158"><v>0</v></c><c r="S20" s="158"><v>0</v></c><c r="T20" s="68"><f t="shared" si="4"/><v>0</v></c><c r="U20" s="68"><f t="shared" si="5"/><v>1178.3181228993201</v></c></row><row r="21" spans="1:21" s="21" customFormat="1" ht="15.75"><c r="A21" s="22"/><c r="B21" s="197" t="str"><f>Translation!A63</f><v>Cooking</v></c><c r="C21" s="158"><f>'BAU 2020'!C21*(1-ISEAP!$O$118)</f><v>883.7385921744899</v></c><c r="D21" s="158"/><c r="E21" s="158"/><c r="F21" s="68"><f t="shared" si="0"/><v>883.7385921744899</v></c><c r="G21" s="158"><v>0</v></c><c r="H21" s="158"><v>0</v></c><c r="I21" s="158"><v>0</v></c><c r="J21" s="158"><f>'BAU 2020'!J21*(1-ISEAP!$O$118)</f><v>378.67485956844581</v></c><c r="K21" s="158"><v>0</v></c><c r="L21" s="158"><v>0</v></c><c r="M21" s="68"><f t="shared" si="2"/><v>378.67485956844581</v></c><c r="N21" s="158"><v>0</v></c><c r="O21" s="158"><v>0</v></c><c r="P21" s="158"><v>0</v></c><c r="Q21" s="158"><v>0</v></c><c r="R21" s="158"><v>0</v></c><c r="S21" s="158"><v>0</v></c><c r="T21" s="68"><f t="shared" si="4"/><v>0</v></c><c r="U21" s="68"><f t="shared" si="5"/><v>1262.4134517429356</v></c></row><row r="22" spans="1:21" s="21" customFormat="1" ht="15.75"><c r="A22" s="22"/><c r="B22" s="197" t="str"><f>Translation!A64</f><v>Refrigerator and freezers</v></c><c r="C22" s="158"/><c r="D22" s="158"/><c r="E22" s="158"/><c r="F22" s="68"><f t="shared" si="0"/><v>0</v></c><c r="G22" s="158"><v>0</v></c><c r="H22" s="158"><v>0</v></c><c r="I22" s="158"><v>0</v></c><c r="J22" s="158"><v>0</v></c><c r="K22" s="158"><v>0</v></c><c r="L22" s="158"><v>0</v></c><c r="M22" s="68"><f t="shared" si="2"/><v>0</v></c><c r="N22" s="158"><v>0</v></c><c r="O22" s="158"><v>0</v></c><c r="P22" s="158"><v>0</v></c><c r="Q22" s="158"><v>0</v></c><c r="R22" s="158"><v>0</v></c><c r="S22" s="158"><v>0</v></c><c r="T22" s="68"><f t="shared" si="4"/><v>0</v></c><c r="U22" s="68"><f t="shared" si="5"/><v>0</v></c></row><row r="23" spans="1:21" s="21" customFormat="1" ht="15.75"><c r="A23" s="22"/><c r="B23" s="197" t="str"><f>Translation!A65</f><v>Laundry machines and dryers</v></c><c r="C23" s="158"/><c r="D23" s="158"/><c r="E23" s="158"/><c r="F23" s="68"><f t="shared" si="0"/><v>0</v></c><c r="G23" s="158"><v>0</v></c><c r="H23" s="158"><v>0</v></c><c r="I23" s="158"><v>0</v></c><c r="J23" s="158"><v>0</v></c><c r="K23" s="158"><v>0</v></c><c r="L23" s="158"><v>0</v></c><c r="M23" s="68"><f t="shared" si="2"/><v>0</v></c><c r="N23" s="158"><v>0</v></c><c r="O23" s="158"><v>0</v></c><c r="P23" s="158"><v>0</v></c><c r="Q23" s="158"><v>0</v></c><c r="R23" s="158"><v>0</v></c><c r="S23" s="158"><v>0</v></c><c r="T23" s="68"><f t="shared" si="4"/><v>0</v></c><c r="U23" s="68"><f t="shared" si="5"/><v>0</v></c></row><row r="24" spans="1:21" s="21" customFormat="1" ht="15.75"><c r="A24" s="22"/><c r="B24" s="197" t="str"><f>Translation!A66</f><v>Dish washing</v></c><c r="C24" s="158"/><c r="D24" s="158"/><c r="E24" s="158"/><c r="F24" s="68"><f t="shared" si="0"/><v>0</v></c><c r="G24" s="158"><v>0</v></c><c r="H24" s="158"><v>0</v></c><c r="I24" s="158"><v>0</v></c><c r="J24" s="158"><v>0</v></c><c r="K24" s="158"><v>0</v></c><c r="L24" s="158"><v>0</v></c><c r="M24" s="68"><f t="shared" si="2"/><v>0</v></c><c r="N24" s="158"><v>0</v></c><c r="O24" s="158"><v>0</v></c><c r="P24" s="158"><v>0</v></c><c r="Q24" s="158"><v>0</v></c><c r="R24" s="158"><v>0</v></c><c r="S24" s="158"><v>0</v></c><c r="T24" s="68"><f t="shared" si="4"/><v>0</v></c><c r="U24" s="68"><f t="shared" si="5"/><v>0</v></c></row><row r="25" spans="1:21" s="21" customFormat="1" ht="15.75"><c r="A25" s="22"/><c r="B25" s="197" t="str"><f>Translation!A67</f><v>Tv sets</v></c><c r="C25" s="158"/><c r="D25" s="158"/><c r="E25" s="158"/><c r="F25" s="68"><f t="shared" si="0"/><v>0</v></c><c r="G25" s="158"><v>0</v></c><c r="H25" s="158"><v>0</v></c><c r="I25" s="158"><v>0</v></c><c r="J25" s="158"><v>0</v></c><c r="K25" s="158"><v>0</v></c><c r="L25" s="158"><v>0</v></c><c r="M25" s="68"><f t="shared" si="2"/><v>0</v></c><c r="N25" s="158"><v>0</v></c><c r="O25" s="158"><v>0</v></c><c r="P25" s="158"><v>0</v></c><c r="Q25" s="158"><v>0</v></c><c r="R25" s="158"><v>0</v></c><c r="S25" s="158"><v>0</v></c><c r="T25" s="68"><f t="shared" si="4"/><v>0</v></c><c r="U25" s="68"><f t="shared" si="5"/><v>0</v></c></row><row r="26" spans="1:21" s="21" customFormat="1" ht="15.75"><c r="A26" s="22"/><c r="B26" s="197" t="str"><f>Translation!A68</f><v>Other electric appliances</v></c><c r="C26" s="158"><f>'BAU 2020'!C26*(1-ISEAP!$O$118)</f><v>5302.4315530469376</v></c><c r="D26" s="158"/><c r="E26" s="158"/><c r="F26" s="68"><f t="shared" si="0"/><v>5302.4315530469376</v></c><c r="G26" s="158"><v>0</v></c><c r="H26" s="158"><v>0</v></c><c r="I26" s="158"><v>0</v></c><c r="J26" s="158"><v>0</v></c><c r="K26" s="158"><v>0</v></c><c r="L26" s="158"><v>0</v></c><c r="M26" s="68"><f t="shared" si="2"/><v>0</v></c><c r="N26" s="158"><v>0</v></c><c r="O26" s="158"><v>0</v></c><c r="P26" s="158"><v>0</v></c><c r="Q26" s="158"><v>0</v></c><c r="R26" s="158"><v>0</v></c><c r="S26" s="158"><v>0</v></c><c r="T26" s="68"><f t="shared" si="4"/><v>0</v></c><c r="U26" s="68"><f t="shared" si="5"/><v>5302.4315530469376</v></c></row><row r="27" spans="1:21" s="21" customFormat="1" ht="15.75"><c r="A27" s="22"/><c r="B27" s="70" t="str"><f>Translation!A69</f><v>PRIMARY SECTOR</v></c><c r="C27" s="124"><f>SUM(C28:C29)</f><v>0</v></c><c r="D27" s="124"><f>SUM(D28:D29)</f><v>0</v></c><c r="E27" s="124"><f>SUM(E28:E29)</f><v>0</v></c><c r="F27" s="68"><f t="shared" si="0"/><v>0</v></c><c r="G27" s="124"><f t="shared" ref="G27:L27" si="6">SUM(G28:G29)</f><v>0</v></c><c r="H27" s="124"><f t="shared" si="6"/><v>0</v></c><c r="I27" s="124"><f t="shared" si="6"/><v>0</v></c><c r="J27" s="124"><f t="shared" si="6"/><v>6.5429781350919365</v></c><c r="K27" s="124"><f t="shared" si="6"/><v>0</v></c><c r="L27" s="124"><f t="shared" si="6"/><v>0</v></c><c r="M27" s="68"><f t="shared" si="2"/><v>6.5429781350919365</v></c><c r="N27" s="124"><f t="shared" ref="N27:S27" si="7">SUM(N28:N29)</f><v>0</v></c><c r="O27" s="124"><f t="shared" si="7"/><v>0</v></c><c r="P27" s="124"><f t="shared" si="7"/><v>0</v></c><c r="Q27" s="124"><f t="shared" si="7"/><v>0</v></c><c r="R27" s="124"><f t="shared" si="7"/><v>0</v></c><c r="S27" s="124"><f t="shared" si="7"/><v>19</v></c><c r="T27" s="68"><f t="shared" si="4"/><v>19</v></c><c r="U27" s="68"><f t="shared" si="5"/><v>25.542978135091936</v></c></row><row r="28" spans="1:21" s="21" customFormat="1" ht="15.75"><c r="A28" s="22"/><c r="B28" s="198" t="str"><f>Translation!A70</f><v>Agriculture, forestry and fishing</v></c><c r="C28" s="158"/><c r="D28" s="158"/><c r="E28" s="158"/><c r="F28" s="68"><f t="shared" si="0"/><v>0</v></c><c r="G28" s="158"/><c r="H28" s="158"><v>0</v></c><c r="I28" s="158"><v>0</v></c><c r="J28" s="158"><f>'BAU 2020'!J28*(1-ISEAP!$O$118)</f><v>6.5429781350919365</v></c><c r="K28" s="158"><v>0</v></c><c r="L28" s="158"><v>0</v></c><c r="M28" s="68"><f t="shared" si="2"/><v>6.5429781350919365</v></c><c r="N28" s="158"><v>0</v></c><c r="O28" s="158"><v>0</v></c><c r="P28" s="158"><v>0</v></c><c r="Q28" s="158"><v>0</v></c><c r="R28" s="158"><v>0</v></c><c r="S28" s="158"><v>19</v></c><c r="T28" s="68"><f t="shared" si="4"/><v>19</v></c><c r="U28" s="68"><f t="shared" si="5"/><v>25.542978135091936</v></c></row><row r="29" spans="1:21" s="21" customFormat="1" ht="15.75"><c r="A29" s="22"/><c r="B29" s="198" t="str"><f>Translation!A71</f><v>Mining and quarrying</v></c><c r="C29" s="158"/><c r="D29" s="158"/><c r="E29" s="158"/><c r="F29" s="68"><f t="shared" si="0"/><v>0</v></c><c r="G29" s="158"><v>0</v></c><c r="H29" s="158"><v>0</v></c><c r="I29" s="158"><v>0</v></c><c r="J29" s="158"><v>0</v></c><c r="K29" s="158"><v>0</v></c><c r="L29" s="158"><v>0</v></c><c r="M29" s="68"><f t="shared" si="2"/><v>0</v></c><c r="N29" s="158"><v>0</v></c><c r="O29" s="158"><v>0</v></c><c r="P29" s="158"><v>0</v></c><c r="Q29" s="158"><v>0</v></c><c r="R29" s="158"><v>0</v></c><c r="S29" s="158"><v>0</v></c><c r="T29" s="68"><f t="shared" si="4"/><v>0</v></c><c r="U29" s="68"><f t="shared" si="5"/><v>0</v></c></row><row r="30" spans="1:21" s="21" customFormat="1" ht="15.75"><c r="A30" s="22"/><c r="B30" s="65" t="str"><f>Translation!A72</f><v>SECONDARY SECTOR</v></c><c r="C30" s="124"><f>SUM(C31:C33)</f><v>42795.060349411113</v></c><c r="D30" s="124"><f>SUM(D31:D33)</f><v>0</v></c><c r="E30" s="124"><f>SUM(E31:E33)</f><v>0</v></c><c r="F30" s="68"><f t="shared" si="0"/><v>42795.060349411113</v></c><c r="G30" s="124"><f t="shared" ref="G30:L30" si="8">SUM(G31:G33)</f><v>70.393791450362698</v></c><c r="H30" s="124"><f t="shared" si="8"/><v>0</v></c><c r="I30" s="124"><f t="shared" si="8"/><v>0</v></c><c r="J30" s="124"><f t="shared" si="8"/><v>4840.1680754342597</v></c><c r="K30" s="124"><f t="shared" si="8"/><v>0</v></c><c r="L30" s="124"><f t="shared" si="8"/><v>0</v></c><c r="M30" s="68"><f t="shared" si="2"/><v>4910.5618668846228</v></c><c r="N30" s="124"><f t="shared" ref="N30:S30" si="9">SUM(N31:N33)</f><v>0</v></c><c r="O30" s="124"><f t="shared" si="9"/><v>0</v></c><c r="P30" s="124"><f t="shared" si="9"/><v>2278</v></c><c r="Q30" s="124"><f t="shared" si="9"/><v>0</v></c><c r="R30" s="124"><f t="shared" si="9"/><v>0</v></c><c r="S30" s="124"><f t="shared" si="9"/><v>760</v></c><c r="T30" s="68"><f t="shared" si="4"/><v>3038</v></c><c r="U30" s="68"><f t="shared" si="5"/><v>50743.622216295735</v></c></row><row r="31" spans="1:21" s="21" customFormat="1" ht="15.75"><c r="A31" s="22"/><c r="B31" s="79" t="str"><f>Translation!A73</f><v>Manufacturing</v></c><c r="C31" s="158"><f>'BAU 2020'!C31*(1-ISEAP!$O$118)</f><v>42233.978849361141</v></c><c r="D31" s="158"><v>0</v></c><c r="E31" s="158"><v>0</v></c><c r="F31" s="68"><f t="shared" si="0"/><v>42233.978849361141</v></c><c r="G31" s="158"><f>'BAU 2020'!G31*(1-ISEAP!$O$118)</f><v>69.059716118778411</v></c><c r="H31" s="158"><v>0</v></c><c r="I31" s="158"><v>0</v></c><c r="J31" s="158"><f>'BAU 2020'!J31*(1-ISEAP!$O$118)</f><v>4747.7485092760862</v></c><c r="K31" s="158"><v>0</v></c><c r="L31" s="158"><v>0</v></c><c r="M31" s="68"><f t="shared" si="2"/><v>4816.8082253948651</v></c><c r="N31" s="158"><v>0</v></c><c r="O31" s="158"><v>0</v></c><c r="P31" s="158"><v>2278</v></c><c r="Q31" s="158"><v>0</v></c><c r="R31" s="158"><v>0</v></c><c r="S31" s="158"><v>760</v></c><c r="T31" s="68"><f t="shared" si="4"/><v>3038</v></c><c r="U31" s="68"><f t="shared" si="5"/><v>50088.787074756008</v></c></row><row r="32" spans="1:21" s="21" customFormat="1" ht="30"><c r="A32" s="22"/><c r="B32" s="198" t="str"><f>Translation!A74</f><v>Water supply, sewerage, waste management and remediation activities</v></c><c r="C32" s="158"><f>'BAU 2020'!C32*(1-ISEAP!$O$118)</f><v>458.06204828989502</v></c><c r="D32" s="158"><v>0</v></c><c r="E32" s="158"><v>0</v></c><c r="F32" s="68"><f t="shared" si="0"/><v>458.06204828989502</v></c><c r="G32" s="158"><f>'BAU 2020'!G32*(1-ISEAP!$O$118)</f><v>1.089127477744495</v></c><c r="H32" s="158"><v>0</v></c><c r="I32" s="158"><v>0</v></c><c r="J32" s="158"><f>'BAU 2020'!J32*(1-ISEAP!$O$118)</f><v>75.24424855355727</v></c><c r="K32" s="158"><v>0</v></c><c r="L32" s="158"><v>0</v></c><c r="M32" s="68"><f t="shared" si="2"/><v>76.333376031301768</v></c><c r="N32" s="158"><v>0</v></c><c r="O32" s="158"><v>0</v></c><c r="P32" s="158"><v>0</v></c><c r="Q32" s="158"><v>0</v></c><c r="R32" s="158"><v>0</v></c><c r="S32" s="158"><v>0</v></c><c r="T32" s="68"><f t="shared" si="4"/><v>0</v></c><c r="U32" s="68"><f t="shared" si="5"/><v>534.39542432119674</v></c></row><row r="33" spans="1:21" s="21" customFormat="1" ht="15.75"><c r="A33" s="22"/><c r="B33" s="198" t="str"><f>Translation!A75</f><v>Construction</v></c><c r="C33" s="158"><f>'BAU 2020'!C33*(1-ISEAP!$O$118)</f><v>103.01945176007443</v></c><c r="D33" s="158"><v>0</v></c><c r="E33" s="158"><v>0</v></c><c r="F33" s="68"><f t="shared" si="0"/><v>103.01945176007443</v></c><c r="G33" s="158"><f>'BAU 2020'!G33*(1-ISEAP!$O$118)</f><v>0.24494785383979559</v></c><c r="H33" s="158"><v>0</v></c><c r="I33" s="158"><v>0</v></c><c r="J33" s="158"><f>'BAU 2020'!J33*(1-ISEAP!$O$118)</f><v>17.175317604616332</v></c><c r="K33" s="158"><v>0</v></c><c r="L33" s="158"><v>0</v></c><c r="M33" s="68"><f t="shared" si="2"/><v>17.420265458456129</v></c><c r="N33" s="158"><v>0</v></c><c r="O33" s="158"><v>0</v></c><c r="P33" s="158"><v>0</v></c><c r="Q33" s="158"><v>0</v></c><c r="R33" s="158"><v>0</v></c><c r="S33" s="158"><v>0</v></c><c r="T33" s="68"><f t="shared" si="4"/><v>0</v></c><c r="U33" s="68"><f t="shared" si="5"/><v>120.43971721853056</v></c></row><row r="34" spans="1:21" s="21" customFormat="1" ht="15.75"><c r="A34" s="22"/><c r="B34" s="65" t="str"><f>Translation!A76</f><v>TERTIARY SECTOR</v></c><c r="C34" s="124"><f>SUM(C35:C42)</f><v>19977.433638780421</v></c><c r="D34" s="124"><f>SUM(D35:D42)</f><v>0</v></c><c r="E34" s="124"><f>SUM(E35:E42)</f><v>0</v></c><c r="F34" s="68"><f t="shared" si="0"/><v>19977.433638780421</v></c><c r="G34" s="124"><f t="shared" ref="G34:L34" si="10">SUM(G35:G42)</f><v>43.409934890625564</v></c><c r="H34" s="124"><f t="shared" si="10"/><v>0</v></c><c r="I34" s="124"><f t="shared" si="10"/><v>0</v></c><c r="J34" s="124"><f t="shared" si="10"/><v>2995.3747632048862</v></c><c r="K34" s="124"><f t="shared" si="10"/><v>0</v></c><c r="L34" s="124"><f t="shared" si="10"/><v>0</v></c><c r="M34" s="68"><f t="shared" si="2"/><v>3038.7846980955119</v></c><c r="N34" s="124"><f t="shared" ref="N34:S34" si="11">SUM(N35:N42)</f><v>0</v></c><c r="O34" s="124"><f t="shared" si="11"/><v>0</v></c><c r="P34" s="124"><f t="shared" si="11"/><v>956.69270604952908</v></c><c r="Q34" s="124"><f t="shared" si="11"/><v>0</v></c><c r="R34" s="124"><f t="shared" si="11"/><v>0</v></c><c r="S34" s="124"><f t="shared" si="11"/><v>318.89756868317636</v></c><c r="T34" s="68"><f t="shared" si="4"/><v>1275.5902747327054</v></c><c r="U34" s="68"><f t="shared" si="5"/><v>24291.808611608638</v></c></row><row r="35" spans="1:21" s="21" customFormat="1" ht="30"><c r="A35" s="22"/><c r="B35" s="198" t="str"><f>Translation!A77</f><v xml:space="preserve">Wholesale and retail trade; repair of motor vehicles and motorcycles </v></c><c r="C35" s="158"><f>'BAU 2020'!C35*(1-ISEAP!$O$118)</f><v>7891.7192525373684</v></c><c r="D35" s="158"/><c r="E35" s="158"/><c r="F35" s="68"><f t="shared" si="0"/><v>7891.7192525373684</v></c><c r="G35" s="158"><f>'BAU 2020'!G35*(1-ISEAP!$O$118)</f><v>18.764026220186008</v></c><c r="H35" s="158"><v>0</v></c><c r="I35" s="158"><v>0</v></c><c r="J35" s="158"><f>'BAU 2020'!J35*(1-ISEAP!$O$118)</f><v>1294.7563901598378</v></c><c r="K35" s="158"><v>0</v></c><c r="L35" s="158"/><c r="M35" s="68"><f t="shared" si="2"/><v>1313.5204163800238</v></c><c r="N35" s="223"><v>0</v></c><c r="O35" s="223"><v>0</v></c><c r="P35" s="223"><v>413.53222634873606</v></c><c r="Q35" s="223"><v>0</v></c><c r="R35" s="223"><v>0</v></c><c r="S35" s="223"><v>137.8440754495787</v></c><c r="T35" s="68"><f t="shared" si="4"/><v>551.37630179831478</v></c><c r="U35" s="68"><f t="shared" si="5"/><v>9756.6159707157076</v></c></row><row r="36" spans="1:21" s="21" customFormat="1" ht="15.75"><c r="A36" s="22"/><c r="B36" s="198" t="str"><f>Translation!A78</f><v>Accomodation and food service activities</v></c><c r="C36" s="158"><f>'BAU 2020'!C36*(1-ISEAP!$O$118)</f><v>3895.423019677814</v></c><c r="D36" s="158"/><c r="E36" s="158"/><c r="F36" s="68"><f t="shared" si="0"/><v>3895.423019677814</v></c><c r="G36" s="158"><f>'BAU 2020'!G36*(1-ISEAP!$O$118)</f><v>9.262090723317268</v></c><c r="H36" s="158"><v>0</v></c><c r="I36" s="158"><v>0</v></c><c r="J36" s="158"><f>'BAU 2020'!J36*(1-ISEAP!$O$118)</f><v>639.10330381835877</v></c><c r="K36" s="158"><v>0</v></c><c r="L36" s="158"/><c r="M36" s="68"><f t="shared" si="2"/><v>648.36539454167598</v></c><c r="N36" s="223"><v>0</v></c><c r="O36" s="223"><v>0</v></c><c r="P36" s="223"><v>204.12319576365402</v></c><c r="Q36" s="223"><v>0</v></c><c r="R36" s="223"><v>0</v></c><c r="S36" s="223"><v>68.041065254551341</v></c><c r="T36" s="68"><f t="shared" si="4"/><v>272.16426101820537</v></c><c r="U36" s="68"><f t="shared" si="5"/><v>4815.9526752376951</v></c></row><row r="37" spans="1:21" s="21" customFormat="1" ht="15.75"><c r="A37" s="22"/><c r="B37" s="198" t="str"><f>Translation!A79</f><v>General public administration and social security</v></c><c r="C37" s="158"><f>'BAU 2020'!C37*(1-ISEAP!$O$118)</f><v>687.5176891416711</v></c><c r="D37" s="158"/><c r="E37" s="158"/><c r="F37" s="68"><f t="shared" si="0"/><v>687.5176891416711</v></c><c r="G37" s="158"><f>'BAU 2020'!G37*(1-ISEAP!$O$118)</f><v>1.6347008215919705</v></c><c r="H37" s="158"><v>0</v></c><c r="I37" s="158"><v>0</v></c><c r="J37" s="158"><f>'BAU 2020'!J37*(1-ISEAP!$O$118)</f><v>112.79771782021948</v></c><c r="K37" s="158"><v>0</v></c><c r="L37" s="158"/><c r="M37" s="68"><f t="shared" si="2"/><v>114.43241864181145</v></c><c r="N37" s="223"><v>0</v></c><c r="O37" s="223"><v>0</v></c><c r="P37" s="223"><v>36.02646160448257</v></c><c r="Q37" s="223"><v>0</v></c><c r="R37" s="223"><v>0</v></c><c r="S37" s="223"><v>12.008820534827525</v></c><c r="T37" s="68"><f t="shared" si="4"/><v>48.035282139310098</v></c><c r="U37" s="68"><f t="shared" si="5"/><v>849.98538992279259</v></c></row><row r="38" spans="1:21" s="21" customFormat="1" ht="15.75"><c r="A38" s="22"/><c r="B38" s="198" t="str"><f>Translation!A80</f><v>Defense, justice, police and fire departments</v></c><c r="C38" s="158"><f>'BAU 2020'!C38*(1-ISEAP!$O$118)</f><v>0</v></c><c r="D38" s="158"/><c r="E38" s="158"/><c r="F38" s="68"><f t="shared" si="0"/><v>0</v></c><c r="G38" s="158"><f>'BAU 2020'!G38*(1-ISEAP!$O$118)</f><v>0</v></c><c r="H38" s="158"><v>0</v></c><c r="I38" s="158"><v>0</v></c><c r="J38" s="158"><f>'BAU 2020'!J38*(1-ISEAP!$O$118)</f><v>0</v></c><c r="K38" s="158"><v>0</v></c><c r="L38" s="158"/><c r="M38" s="68"><f t="shared" si="2"/><v>0</v></c><c r="N38" s="223"><v>0</v></c><c r="O38" s="223"><v>0</v></c><c r="P38" s="223"><v>0</v></c><c r="Q38" s="223"><v>0</v></c><c r="R38" s="223"><v>0</v></c><c r="S38" s="223"><v>0</v></c><c r="T38" s="68"><f t="shared" si="4"/><v>0</v></c><c r="U38" s="68"><f t="shared" si="5"/><v>0</v></c></row><row r="39" spans="1:21" s="21" customFormat="1" ht="15.75"><c r="A39" s="22"/><c r="B39" s="198" t="str"><f>Translation!A81</f><v>Education</v></c><c r="C39" s="158"><f>'BAU 2020'!C39*(1-ISEAP!$O$118)</f><v>522.16917809790016</v></c><c r="D39" s="158"/><c r="E39" s="158"/><c r="F39" s="68"><f t="shared" si="0"/><v>522.16917809790016</v></c><c r="G39" s="158"><f>'BAU 2020'!G39*(1-ISEAP!$O$118)</f><v>1.2415540689757425</v></c><c r="H39" s="158"><v>0</v></c><c r="I39" s="158"><v>0</v></c><c r="J39" s="158"><f>'BAU 2020'!J39*(1-ISEAP!$O$118)</f><v>85.66978353536723</v></c><c r="K39" s="158"><v>0</v></c><c r="L39" s="158"/><c r="M39" s="68"><f t="shared" si="2"/><v>86.911337604342975</v></c><c r="N39" s="223"><v>0</v></c><c r="O39" s="223"><v>0</v></c><c r="P39" s="223"><v>27.36207103161793</v></c><c r="Q39" s="223"><v>0</v></c><c r="R39" s="223"><v>0</v></c><c r="S39" s="223"><v>9.1206903438726421</v></c><c r="T39" s="68"><f t="shared" si="4"/><v>36.482761375490568</v></c><c r="U39" s="68"><f t="shared" si="5"/><v>645.56327707773369</v></c></row><row r="40" spans="1:21" s="21" customFormat="1" ht="15.75"><c r="A40" s="22"/><c r="B40" s="198" t="str"><f>Translation!A82</f><v>Human health and social work activities</v></c><c r="C40" s="158"><f>'BAU 2020'!C40*(1-ISEAP!$O$118)</f><v>273.60894202915807</v></c><c r="D40" s="158"/><c r="E40" s="158"/><c r="F40" s="68"><f t="shared" si="0"/><v>273.60894202915807</v></c><c r="G40" s="158"><f>'BAU 2020'!G40*(1-ISEAP!$O$118)</f><v>0.65055600662197588</v></c><c r="H40" s="158"><v>0</v></c><c r="I40" s="158"><v>0</v></c><c r="J40" s="158"><f>'BAU 2020'!J40*(1-ISEAP!$O$118)</f><v>44.889702073882475</v></c><c r="K40" s="158"><v>0</v></c><c r="L40" s="158"/><c r="M40" s="68"><f t="shared" si="2"/><v>45.540258080504451</v></c><c r="N40" s="223"><v>0</v></c><c r="O40" s="223"><v>0</v></c><c r="P40" s="223"><v>14.337321352360689</v></c><c r="Q40" s="223"><v>0</v></c><c r="R40" s="223"><v>0</v></c><c r="S40" s="223"><v>4.7791071174535631</v></c><c r="T40" s="68"><f t="shared" si="4"/><v>19.116428469814252</v></c><c r="U40" s="68"><f t="shared" si="5"/><v>338.26562857947675</v></c></row><row r="41" spans="1:21" s="21" customFormat="1" ht="15.75"><c r="A41" s="22"/><c r="B41" s="198" t="str"><f>Translation!A83</f><v>Other services</v></c><c r="C41" s="158"><f>'BAU 2020'!C41*(1-ISEAP!$O$118)</f><v>4986.7853367611033</v></c><c r="D41" s="158"/><c r="E41" s="158"/><c r="F41" s="68"><f t="shared" si="0"/><v>4986.7853367611033</v></c><c r="G41" s="158"><f>'BAU 2020'!G41*(1-ISEAP!$O$118)</f><v>11.857007049932605</v></c><c r="H41" s="158"><v>0</v></c><c r="I41" s="158"><v>0</v></c><c r="J41" s="158"><f>'BAU 2020'!J41*(1-ISEAP!$O$118)</f><v>818.15786579722112</v></c><c r="K41" s="158"><v>0</v></c><c r="L41" s="158"/><c r="M41" s="68"><f t="shared" si="2"/><v>830.0148728471537</v></c><c r="N41" s="223"><v>0</v></c><c r="O41" s="223"><v>0</v></c><c r="P41" s="223"><v>261.31142994867776</v></c><c r="Q41" s="223"><v>0</v></c><c r="R41" s="223"><v>0</v></c><c r="S41" s="223"><v>87.103809982892599</v></c><c r="T41" s="68"><f t="shared" si="4"/><v>348.41523993157034</v></c><c r="U41" s="68"><f t="shared" si="5"/><v>6165.2154495398281</v></c></row><row r="42" spans="1:21" s="21" customFormat="1" ht="15.75"><c r="A42" s="22"/><c r="B42" s="198" t="str"><f>Translation!A84</f><v>Public lighting</v></c><c r="C42" s="158"><f>'BAU 2020'!C42*(1-ISEAP!$O$118)</f><v>1720.2102205354097</v></c><c r="D42" s="158"/><c r="E42" s="158"/><c r="F42" s="68"><f t="shared" si="0"/><v>1720.2102205354097</v></c><c r="G42" s="158"><v>0</v></c><c r="H42" s="158"><v>0</v></c><c r="I42" s="158"><v>0</v></c><c r="J42" s="158"><v>0</v></c><c r="K42" s="158"><v>0</v></c><c r="L42" s="158"/><c r="M42" s="68"><f t="shared" si="2"/><v>0</v></c><c r="N42" s="223"><v>0</v></c><c r="O42" s="223"><v>0</v></c><c r="P42" s="223"><v>0</v></c><c r="Q42" s="223"><v>0</v></c><c r="R42" s="223"><v>0</v></c><c r="S42" s="223"><v>0</v></c><c r="T42" s="68"><f t="shared" si="4"/><v>0</v></c><c r="U42" s="68"><f t="shared" si="5"/><v>1720.2102205354097</v></c></row><row r="43" spans="1:21" s="21" customFormat="1" ht="15.75"><c r="A43" s="22"/><c r="B43" s="65" t="str"><f>Translation!A85</f><v>TRANSPORTS</v></c><c r="C43" s="124"><f>SUM(C44:C47)</f><v>31.079146141686699</v></c><c r="D43" s="124"><f>SUM(D44:D47)</f><v>0</v></c><c r="E43" s="124"><f>SUM(E44:E47)</f><v>0</v></c><c r="F43" s="68"><f t="shared" si="0"/><v>31.079146141686699</v></c><c r="G43" s="124"><f t="shared" ref="G43:J43" si="12">SUM(G44:G47)</f><v>0</v></c><c r="H43" s="124"><f t="shared" si="12"/><v>38319.982212512317</v></c><c r="I43" s="124"><f t="shared" si="12"/><v>64576.966843593196</v></c><c r="J43" s="124"><f t="shared" si="12"/><v>0</v></c><c r="K43" s="124"><f>SUM(K44:K47)</f><v>0</v></c><c r="L43" s="124"><f t="shared" ref="L43" si="13">SUM(L44:L47)</f><v>0</v></c><c r="M43" s="68"><f t="shared" si="2"/><v>102896.94905610551</v></c><c r="N43" s="124"><f t="shared" ref="N43:S43" si="14">SUM(N44:N47)</f><v>0</v></c><c r="O43" s="124"><f t="shared" si="14"/><v>0</v></c><c r="P43" s="124"><f t="shared" si="14"/><v>0</v></c><c r="Q43" s="124"><f t="shared" si="14"/><v>0</v></c><c r="R43" s="124"><f t="shared" si="14"/><v>0</v></c><c r="S43" s="124"><f t="shared" si="14"/><v>2472.510456192093</v></c><c r="T43" s="68"><f t="shared" si="4"/><v>2472.510456192093</v></c><c r="U43" s="68"><f t="shared" si="5"/><v>105400.53865843928</v></c></row><row r="44" spans="1:21" s="21" customFormat="1" ht="45"><c r="A44" s="22"/><c r="B44" s="198" t="str"><f>Translation!A86</f><v>Passenger road transport and other passenger road transport services (public transports, taxi, tourism, school buses, etc.)</v></c><c r="C44" s="158"><f>'BAU 2020'!C44*(1-ISEAP!$O$118)</f><v>31.079146141686699</v></c><c r="D44" s="158"/><c r="E44" s="158"/><c r="F44" s="68"><f t="shared" si="0"/><v>31.079146141686699</v></c><c r="G44" s="158"><v>0</v></c><c r="H44" s="158"><f>'BAU 2020'!H44*(1-ISEAP!$O$118)</f><v>665.52218235202758</v></c><c r="I44" s="158"><f>'BAU 2020'!I44*(1-ISEAP!$O$118)</f><v>1121.5402884344139</v></c><c r="J44" s="158"/><c r="K44" s="158"/><c r="L44" s="158"/><c r="M44" s="68"><f t="shared" si="2"/><v>1787.0624707864415</v></c><c r="N44" s="158"/><c r="O44" s="158"/><c r="P44" s="158"/><c r="Q44" s="158"/><c r="R44" s="158"/><c r="S44" s="158"><v>0</v></c><c r="T44" s="68"><f t="shared" si="4"/><v>0</v></c><c r="U44" s="68"><f t="shared" si="5"/><v>1818.1416169281283</v></c></row><row r="45" spans="1:21" s="21" customFormat="1" ht="15.75"><c r="A45" s="22"/><c r="B45" s="198" t="str"><f>Translation!A87</f><v>Freight transport by road and removal services</v></c><c r="C45" s="158"/><c r="D45" s="158"/><c r="E45" s="158"/><c r="F45" s="68"><f t="shared" si="0"/><v>0</v></c><c r="G45" s="158"><v>0</v></c><c r="H45" s="158"><f>'BAU 2020'!H45*(1-ISEAP!$O$118)</f><v>11867.228259030098</v></c><c r="I45" s="158"><f>'BAU 2020'!I45*(1-ISEAP!$O$118)</f><v>19998.694194552856</v></c><c r="J45" s="158"/><c r="K45" s="158"/><c r="L45" s="158"/><c r="M45" s="68"><f t="shared" si="2"/><v>31865.922453582956</v></c><c r="N45" s="158"/><c r="O45" s="158"/><c r="P45" s="158"/><c r="Q45" s="158"/><c r="R45" s="158"/><c r="S45" s="158"><v>779.23958896152294</v></c><c r="T45" s="68"><f t="shared" si="4"/><v>779.23958896152294</v></c><c r="U45" s="68"><f t="shared" si="5"/><v>32645.162042544478</v></c></row><row r="46" spans="1:21" s="21" customFormat="1" ht="15.75"><c r="A46" s="22"/><c r="B46" s="198" t="str"><f>Translation!A88</f><v>Other fleet for public and private services</v></c><c r="C46" s="158"/><c r="D46" s="158"/><c r="E46" s="158"/><c r="F46" s="68"><f t="shared" si="0"/><v>0</v></c><c r="G46" s="158"><v>0</v></c><c r="H46" s="158"><v>0</v></c><c r="I46" s="158"><v>0</v></c><c r="J46" s="158"/><c r="K46" s="158"/><c r="L46" s="158"/><c r="M46" s="68"><f t="shared" si="2"/><v>0</v></c><c r="N46" s="158"/><c r="O46" s="158"/><c r="P46" s="158"/><c r="Q46" s="158"/><c r="R46" s="158"/><c r="S46" s="158"><v>0</v></c><c r="T46" s="68"><f t="shared" si="4"/><v>0</v></c><c r="U46" s="68"><f t="shared" si="5"/><v>0</v></c></row><row r="47" spans="1:21" s="21" customFormat="1" ht="15.75"><c r="A47" s="22"/><c r="B47" s="197" t="str"><f>Translation!A89</f><v>Private transports</v></c><c r="C47" s="158"/><c r="D47" s="158"/><c r="E47" s="158"/><c r="F47" s="68"><f t="shared" si="0"/><v>0</v></c><c r="G47" s="158"><v>0</v></c><c r="H47" s="158"><f>'BAU 2020'!H47*(1-ISEAP!$O$118)</f><v>25787.231771130191</v></c><c r="I47" s="158"><f>'BAU 2020'!I47*(1-ISEAP!$O$118)</f><v>43456.732360605929</v></c><c r="J47" s="158"/><c r="K47" s="158"/><c r="L47" s="158"/><c r="M47" s="68"><f t="shared" si="2"/><v>69243.964131736124</v></c><c r="N47" s="158"/><c r="O47" s="158"/><c r="P47" s="158"/><c r="Q47" s="158"/><c r="R47" s="158"/><c r="S47" s="158"><v>1693.27086723057</v></c><c r="T47" s="68"><f t="shared" si="4"/><v>1693.27086723057</v></c><c r="U47" s="68"><f t="shared" si="5"/><v>70937.234998966698</v></c></row><row r="48" spans="1:21" s="21" customFormat="1" ht="15.75"><c r="A48" s="22"/><c r="B48" s="77" t="str"><f>Translation!A117</f><v>TOTAL FOR INTERNAL MARKET</v></c><c r="C48" s="69"><f>C17+C27+C30+C34+C43</f><v>92261.526206816212</v></c><c r="D48" s="69"><f>D17+D27+D30+D34+D43</f><v>0</v></c><c r="E48" s="69"><f>E17+E27+E30+E34+E43</f><v>0</v></c><c r="F48" s="68"><f t="shared" si="0"/><v>92261.526206816212</v></c><c r="G48" s="69"><f>G17+G27+G30+G34+G43</f><v>13538.490629833734</v></c><c r="H48" s="69"><f t="shared" ref="H48:L48" si="15">H17+H27+H30+H34+H43</f><v>38319.982212512317</v></c><c r="I48" s="69"><f t="shared" si="15"/><v>64576.966843593196</v></c><c r="J48" s="69"><f>J17+J27+J30+J34+J43</f><v>9764.9035162243817</v></c><c r="K48" s="69"><f t="shared" si="15"/><v>0</v></c><c r="L48" s="69"><f t="shared" si="15"/><v>0</v></c><c r="M48" s="68"><f>SUM(G48:L48)</f><v>126200.34320216363</v></c><c r="N48" s="69"><f t="shared" ref="N48:S48" si="16">N17+N27+N30+N34+N43</f><v>0</v></c><c r="O48" s="69"><f t="shared" si="16"/><v>0</v></c><c r="P48" s="69"><f t="shared" si="16"/><v>7760.6927060495291</v></c><c r="Q48" s="69"><f t="shared" si="16"/><v>124.75899612842915</v></c><c r="R48" s="69"><f t="shared" si="16"/><v>0</v></c><c r="S48" s="69"><f t="shared" si="16"/><v>6081.5826905372396</v></c><c r="T48" s="68"><f t="shared" si="4"/><v>13967.034392715199</v></c><c r="U48" s="68"><f t="shared" si="5"/><v>232428.90380169504</v></c></row><row r="49" spans="2:32" s="66" customFormat="1" ht="30"><c r="B49" s="197" t="str"><f>Translation!A90</f><v>Reexportation (ships, airplanes, industrial free zones, national and international militar installations, etc.)</v></c><c r="C49" s="158"/><c r="D49" s="158"/><c r="E49" s="158"/><c r="F49" s="68"><f t="shared" si="0"/><v>0</v></c><c r="G49" s="158"/><c r="H49" s="158"/><c r="I49" s="158"/><c r="J49" s="158"/><c r="K49" s="158"/><c r="L49" s="158"/><c r="M49" s="68"><f t="shared" si="2"/><v>0</v></c><c r="N49" s="158"/><c r="O49" s="158"/><c r="P49" s="158"/><c r="Q49" s="158"/><c r="R49" s="158"/><c r="S49" s="158"/><c r="T49" s="68"><f t="shared" si="4"/><v>0</v></c><c r="U49" s="68"><f t="shared" si="5"/><v>0</v></c></row><row r="50" spans="2:32" s="66" customFormat="1" ht="30"><c r="B50" s="197" t="str"><f>Translation!A91</f><v>Activities with intensive use of energy for exportation (to exclude in the island energy balance)</v></c><c r="C50" s="158"/><c r="D50" s="158"/><c r="E50" s="158"/><c r="F50" s="68"><f t="shared" si="0"/><v>0</v></c><c r="G50" s="158"/><c r="H50" s="158"/><c r="I50" s="158"/><c r="J50" s="158"/><c r="K50" s="158"/><c r="L50" s="158"/><c r="M50" s="68"><f t="shared" si="2"/><v>0</v></c><c r="N50" s="158"/><c r="O50" s="158"/><c r="P50" s="158"/><c r="Q50" s="158"/><c r="R50" s="158"/><c r="S50" s="158"/><c r="T50" s="68"><f t="shared" si="4"/><v>0</v></c><c r="U50" s="68"><f t="shared" si="5"/><v>0</v></c></row><row r="51" spans="2:32" s="66" customFormat="1" ht="15.75"><c r="B51" s="197" t="str"><f>Translation!A92</f><v>Other (to exclude in the island energy balance)</v></c><c r="C51" s="158"/><c r="D51" s="158"/><c r="E51" s="158"/><c r="F51" s="68"><f t="shared" si="0"/><v>0</v></c><c r="G51" s="158"/><c r="H51" s="158"/><c r="I51" s="158"/><c r="J51" s="158"/><c r="K51" s="158"/><c r="L51" s="158"/><c r="M51" s="68"><f t="shared" si="2"/><v>0</v></c><c r="N51" s="158"/><c r="O51" s="158"/><c r="P51" s="158"/><c r="Q51" s="158"/><c r="R51" s="158"/><c r="S51" s="158"/><c r="T51" s="68"><f t="shared" si="4"/><v>0</v></c><c r="U51" s="68"><f t="shared" si="5"/><v>0</v></c></row><row r="52" spans="2:32" s="55" customFormat="1" ht="15.75"><c r="B52" s="77" t="str"><f>Translation!A118</f><v>TOTAL</v></c><c r="C52" s="57"><f>SUM(C49:C51)</f><v>0</v></c><c r="D52" s="57"><f>SUM(D49:D51)</f><v>0</v></c><c r="E52" s="57"><f>SUM(E49:E51)</f><v>0</v></c><c r="F52" s="68"><f t="shared" si="0"/><v>0</v></c><c r="G52" s="57"><f t="shared" ref="G52:L52" si="17">SUM(G49:G51)</f><v>0</v></c><c r="H52" s="57"><f t="shared" si="17"/><v>0</v></c><c r="I52" s="57"><f t="shared" si="17"/><v>0</v></c><c r="J52" s="57"><f t="shared" si="17"/><v>0</v></c><c r="K52" s="57"><f t="shared" si="17"/><v>0</v></c><c r="L52" s="57"><f t="shared" si="17"/><v>0</v></c><c r="M52" s="68"><f t="shared" si="2"/><v>0</v></c><c r="N52" s="57"><f t="shared" ref="N52:S52" si="18">SUM(N49:N51)</f><v>0</v></c><c r="O52" s="57"><f t="shared" si="18"/><v>0</v></c><c r="P52" s="57"><f t="shared" si="18"/><v>0</v></c><c r="Q52" s="57"><f t="shared" si="18"/><v>0</v></c><c r="R52" s="57"><f t="shared" si="18"/><v>0</v></c><c r="S52" s="57"><f t="shared" si="18"/><v>0</v></c><c r="T52" s="68"><f t="shared" si="4"/><v>0</v></c><c r="U52" s="68"><f t="shared" si="5"/><v>0</v></c></row><row r="53" spans="2:32" s="153" customFormat="1" ht="15.75"><c r="B53" s="129"/><c r="C53" s="152"/><c r="D53" s="152"/><c r="E53" s="152"/><c r="F53" s="152"/><c r="G53" s="152"/><c r="H53" s="152"/><c r="I53" s="152"/><c r="J53" s="152"/><c r="K53" s="152"/><c r="L53" s="152"/><c r="M53" s="152"/><c r="N53" s="152"/><c r="O53" s="152"/><c r="P53" s="152"/><c r="Q53" s="152"/><c r="R53" s="152"/></row><row r="54" spans="2:32" s="91" customFormat="1" ht="31.5"><c r="B54" s="92" t="str"><f>Translation!A119</f><v>SECONDARY ENERGY PRODUCTION AND ENERGY FLUXES</v></c><c r="C54" s="94"/><c r="D54" s="94"/><c r="E54" s="94"/><c r="F54" s="94"/><c r="G54" s="94"/><c r="H54" s="94"/><c r="I54" s="94"/><c r="J54" s="94"/><c r="K54" s="94"/><c r="L54" s="94"/><c r="M54" s="94"/><c r="N54" s="94"/><c r="O54" s="94"/><c r="P54" s="94"/><c r="Q54" s="94"/><c r="R54" s="94"/><c r="S54" s="94"/><c r="T54" s="94"/><c r="U54" s="94"/><c r="V54" s="94"/><c r="W54" s="94"/><c r="X54" s="95"/><c r="AD54" s="93" t="str"><f>Translation!$A$21</f><v>[MWh]</v></c></row><row r="55" spans="2:32" s="55" customFormat="1" ht="32.25" customHeight="1"><c r="B55" s="284" t="str"><f>Translation!A120</f><v>PRODUCTION SECTOR</v></c><c r="C55" s="289" t="str"><f>Translation!A121</f><v>ENERGY SOURCE</v></c><c r="D55" s="290"/><c r="E55" s="290"/><c r="F55" s="290"/><c r="G55" s="290"/><c r="H55" s="290"/><c r="I55" s="290"/><c r="J55" s="290"/><c r="K55" s="290"/><c r="L55" s="290"/><c r="M55" s="290"/><c r="N55" s="290"/><c r="O55" s="290"/><c r="P55" s="290"/><c r="Q55" s="290"/><c r="R55" s="290"/><c r="S55" s="291"/><c r="T55" s="289" t="str"><f>Translation!A138</f><v>SECONDARY ENERGY CONVERSION</v></c><c r="U55" s="290"/><c r="V55" s="291"/><c r="W55" s="278" t="str"><f>Translation!A129</f><v>ENERGY FLUXES</v></c><c r="X55" s="279"/><c r="Y55" s="279"/><c r="Z55" s="279"/><c r="AA55" s="279"/><c r="AB55" s="280"/><c r="AC55" s="295" t="str"><f>Translation!A118</f><v>TOTAL</v></c><c r="AD55" s="251" t="str"><f>Translation!A137</f><v>Distribution losses and self-consumption</v></c></row><row r="56" spans="2:32" s="55" customFormat="1" ht="18" customHeight="1"><c r="B56" s="285"/><c r="C56" s="292" t="str"><f>Translation!A98</f><v>Fossil fuels</v></c><c r="D56" s="293"/><c r="E56" s="293"/><c r="F56" s="293"/><c r="G56" s="293"/><c r="H56" s="293"/><c r="I56" s="294"/><c r="J56" s="292" t="str"><f>Translation!A106</f><v>Renewable energy sources (from systems connected to public networks)</v></c><c r="K56" s="293"/><c r="L56" s="293"/><c r="M56" s="293"/><c r="N56" s="293"/><c r="O56" s="293"/><c r="P56" s="293"/><c r="Q56" s="293"/><c r="R56" s="294"/><c r="S56" s="251" t="str"><f>Translation!A116</f><v>Subtotal</v></c><c r="T56" s="276" t="str"><f>Translation!A139</f><v>Electricity conversion to cold</v></c><c r="U56" s="276" t="str"><f>Translation!A140</f><v>Heat conversion to cold</v></c><c r="V56" s="251" t="str"><f>Translation!A116</f><v>Subtotal</v></c><c r="W56" s="297" t="str"><f>Translation!A130</f><v>Storage</v></c><c r="X56" s="298"/><c r="Y56" s="296" t="str"><f>Translation!A133</f><v>External connection</v></c><c r="Z56" s="296"/><c r="AA56" s="284" t="str"><f>Translation!A136</f><v>Reexportation and external consumption</v></c><c r="AB56" s="251" t="str"><f>Translation!A116</f><v>Subtotal</v></c><c r="AC56" s="295"/><c r="AD56" s="251"/></row><row r="57" spans="2:32" s="55" customFormat="1" ht="69.75" customHeight="1"><c r="B57" s="73" t="str"><f>Translation!A122</f><v>Energy product</v></c><c r="C57" s="113" t="str"><f>Translation!A99</f><v>Fueloil</v></c><c r="D57" s="113" t="str"><f>Translation!A100</f><v>Diesel</v></c><c r="E57" s="113" t="str"><f>Translation!A101</f><v>Gasoline</v></c><c r="F57" s="113" t="str"><f>Translation!A102</f><v>LPG</v></c><c r="G57" s="113" t="str"><f>Translation!A103</f><v>Natural gas</v></c><c r="H57" s="113" t="str"><f>Translation!A104</f><v>Coal</v></c><c r="I57" s="113" t="str"><f>Translation!A116</f><v>Subtotal</v></c><c r="J57" s="113" t="str"><f>Translation!A108</f><v>Hydro</v></c><c r="K57" s="113" t="str"><f>Translation!A109</f><v>Wind</v></c><c r="L57" s="113" t="str"><f>Translation!A110</f><v>Solar</v></c><c r="M57" s="113" t="str"><f>Translation!A111</f><v>Geothermal</v></c><c r="N57" s="113" t="str"><f>Translation!A112</f><v>Ocean</v></c><c r="O57" s="113" t="str"><f>Translation!A113</f><v>Biomass</v></c><c r="P57" s="113" t="str"><f>Translation!A114</f><v>Urban waste</v></c><c r="Q57" s="113" t="str"><f>Translation!A115</f><v>Energy recovery</v></c><c r="R57" s="113" t="str"><f>Translation!A116</f><v>Subtotal</v></c><c r="S57" s="251"/><c r="T57" s="277"/><c r="U57" s="277"/><c r="V57" s="251"/><c r="W57" s="117" t="str"><f>Translation!A131</f><v>Input to storage</v></c><c r="X57" s="117" t="str"><f>Translation!A132</f><v>Output from storage</v></c><c r="Y57" s="117" t="str"><f>Translation!A134</f><v>Import to island</v></c><c r="Z57" s="117" t="str"><f>Translation!A135</f><v>Export from island</v></c><c r="AA57" s="285"/><c r="AB57" s="251"/><c r="AC57" s="295"/><c r="AD57" s="251"/></row><row r="58" spans="2:32" s="55" customFormat="1" ht="15.75"><c r="B58" s="199" t="str"><f>Translation!A123</f><v>Electricity</v></c><c r="C58" s="158"><f>'BAU 2020'!C58*(1-ISEAP!$O$118)</f><v>24955.700927709266</v></c><c r="D58" s="158"><f>'BAU 2020'!D58*(1-ISEAP!$O$118)</f><v>1291.5094015102504</v></c><c r="E58" s="164"/><c r="F58" s="164"/><c r="G58" s="158"><f>'BAU 2020'!G58*(1-ISEAP!$O$118)</f><v>66014.718916295838</v></c><c r="H58" s="164"/><c r="I58" s="63"><f>SUM(C58:H58)</f><v>92261.929245515348</v></c><c r="J58" s="164"/><c r="K58" s="164"/><c r="L58" s="164"/><c r="M58" s="164"/><c r="N58" s="164"/><c r="O58" s="164"/><c r="P58" s="164"/><c r="Q58" s="164"/><c r="R58" s="63"><f>SUM(J58:Q58)</f><v>0</v></c><c r="S58" s="63"><f>I58+R58</f><v>92261.929245515348</v></c><c r="T58" s="164"/><c r="U58" s="164"/><c r="V58" s="63"><f>-T58</f><v>0</v></c><c r="W58" s="164"/><c r="X58" s="164"/><c r="Y58" s="164"/><c r="Z58" s="164"/><c r="AA58" s="201"><f>$C$49+$C$50+$C$51</f><v>0</v></c><c r="AB58" s="63"><f>-SUM(W58)+SUM(X58:Y58)-SUM(Z58:AA58)</f><v>0</v></c><c r="AC58" s="68"><f>S58+V58+AB58</f><v>92261.929245515348</v></c><c r="AD58" s="202"><f>AC58-C48</f><v>0.40303869913623203</v></c></row><row r="59" spans="2:32" s="55" customFormat="1" ht="15.75"><c r="B59" s="198" t="str"><f>Translation!A124</f><v>Heat</v></c><c r="C59" s="164"/><c r="D59" s="164"/><c r="E59" s="164"/><c r="F59" s="164"/><c r="G59" s="164"/><c r="H59" s="164"/><c r="I59" s="63"><f>SUM(C59:H59)</f><v>0</v></c><c r="J59" s="164"/><c r="K59" s="164"/><c r="L59" s="164"/><c r="M59" s="164"/><c r="N59" s="164"/><c r="O59" s="164"/><c r="P59" s="164"/><c r="Q59" s="164"/><c r="R59" s="63"><f>SUM(J59:Q59)</f><v>0</v></c><c r="S59" s="63"><f>I59+R59</f><v>0</v></c><c r="T59" s="164"/><c r="U59" s="164"/><c r="V59" s="63"><f>-U59</f><v>0</v></c><c r="W59" s="164"/><c r="X59" s="164"/><c r="Y59" s="164"/><c r="Z59" s="164"/><c r="AA59" s="201"><f>$D$49+$D$50+$D$51</f><v>0</v></c><c r="AB59" s="63"><f>-SUM(W59)+SUM(X59:Y59)-SUM(Z59:AA59)</f><v>0</v></c><c r="AC59" s="68"><f>S59+V59+AB59</f><v>0</v></c><c r="AD59" s="202"><f>AC59-D48</f><v>0</v></c></row><row r="60" spans="2:32" s="55" customFormat="1" ht="15.75"><c r="B60" s="198" t="str"><f>Translation!A125</f><v>Cold</v></c><c r="C60" s="164"/><c r="D60" s="164"/><c r="E60" s="164"/><c r="F60" s="164"/><c r="G60" s="164"/><c r="H60" s="164"/><c r="I60" s="63"><f>SUM(C60:H60)</f><v>0</v></c><c r="J60" s="164"/><c r="K60" s="164"/><c r="L60" s="164"/><c r="M60" s="164"/><c r="N60" s="164"/><c r="O60" s="164"/><c r="P60" s="164"/><c r="Q60" s="164"/><c r="R60" s="63"><f>SUM(J60:Q60)</f><v>0</v></c><c r="S60" s="63"><f>I60+R60</f><v>0</v></c><c r="T60" s="164"/><c r="U60" s="164"/><c r="V60" s="63"><f>SUM(T60:U60)</f><v>0</v></c><c r="W60" s="164"/><c r="X60" s="164"/><c r="Y60" s="164"/><c r="Z60" s="164"/><c r="AA60" s="201"><f>$E$49+$E$50+$E$51</f><v>0</v></c><c r="AB60" s="63"><f>-SUM(W60)+SUM(X60:Y60)-SUM(Z60:AA60)</f><v>0</v></c><c r="AC60" s="68"><f>S60+V60+AB60</f><v>0</v></c><c r="AD60" s="202"><f>AC60-E48</f><v>0</v></c></row><row r="61" spans="2:32" s="55" customFormat="1" ht="15.75"><c r="B61" s="74" t="str"><f>Translation!A118</f><v>TOTAL</v></c><c r="C61" s="57"><f t="shared" ref="C61:AD61" si="19">SUM(C58:C60)</f><v>24955.700927709266</v></c><c r="D61" s="57"><f t="shared" si="19"/><v>1291.5094015102504</v></c><c r="E61" s="57"><f t="shared" si="19"/><v>0</v></c><c r="F61" s="57"><f t="shared" si="19"/><v>0</v></c><c r="G61" s="57"><f t="shared" si="19"/><v>66014.718916295838</v></c><c r="H61" s="57"><f t="shared" si="19"/><v>0</v></c><c r="I61" s="57"><f t="shared" si="19"/><v>92261.929245515348</v></c><c r="J61" s="57"><f t="shared" si="19"/><v>0</v></c><c r="K61" s="57"><f t="shared" si="19"/><v>0</v></c><c r="L61" s="57"><f t="shared" si="19"/><v>0</v></c><c r="M61" s="57"><f t="shared" si="19"/><v>0</v></c><c r="N61" s="57"><f t="shared" si="19"/><v>0</v></c><c r="O61" s="57"><f t="shared" si="19"/><v>0</v></c><c r="P61" s="57"><f t="shared" si="19"/><v>0</v></c><c r="Q61" s="57"><f t="shared" si="19"/><v>0</v></c><c r="R61" s="57"><f t="shared" si="19"/><v>0</v></c><c r="S61" s="57"><f t="shared" si="19"/><v>92261.929245515348</v></c><c r="T61" s="57"><f t="shared" si="19"/><v>0</v></c><c r="U61" s="57"><f t="shared" si="19"/><v>0</v></c><c r="V61" s="57"><f t="shared" si="19"/><v>0</v></c><c r="W61" s="57"><f t="shared" si="19"/><v>0</v></c><c r="X61" s="57"><f t="shared" si="19"/><v>0</v></c><c r="Y61" s="57"><f t="shared" si="19"/><v>0</v></c><c r="Z61" s="57"><f t="shared" si="19"/><v>0</v></c><c r="AA61" s="57"><f t="shared" si="19"/><v>0</v></c><c r="AB61" s="57"><f t="shared" si="19"/><v>0</v></c><c r="AC61" s="57"><f t="shared" si="19"/><v>92261.929245515348</v></c><c r="AD61" s="57"><f t="shared" si="19"/><v>0.40303869913623203</v></c></row><row r="62" spans="2:32" s="55" customFormat="1" ht="15"><c r="C62" s="61"/><c r="D62" s="61"/><c r="E62" s="61"/><c r="F62" s="61"/><c r="G62" s="61"/><c r="H62" s="61"/><c r="I62" s="61"/><c r="J62" s="61"/><c r="K62" s="61"/><c r="L62" s="61"/><c r="M62" s="61"/><c r="N62" s="61"/><c r="O62" s="61"/><c r="P62" s="61"/><c r="Q62" s="61"/><c r="R62" s="61"/><c r="S62" s="61"/><c r="T62" s="61"/><c r="U62" s="61"/><c r="V62" s="61"/><c r="W62" s="61"/><c r="X62" s="61"/><c r="Y62" s="61"/><c r="Z62" s="61"/><c r="AA62" s="61"/><c r="AB62" s="61"/><c r="AC62" s="61"/><c r="AD62" s="61"/><c r="AE62" s="61"/><c r="AF62" s="61"/></row><row r="63" spans="2:32" s="91" customFormat="1" ht="31.5"><c r="B63" s="92" t="str"><f>Translation!A126</f><v>PRIMARY ENERGY CONVERTED TO SECONDARY ENERGY (primary energy consumption)</v></c><c r="C63" s="96"/><c r="D63" s="96"/><c r="E63" s="96"/><c r="F63" s="96"/><c r="G63" s="96"/><c r="H63" s="96"/><c r="I63" s="96"/><c r="J63" s="96"/><c r="K63" s="96"/><c r="L63" s="96"/><c r="M63" s="96"/><c r="N63" s="96"/><c r="O63" s="96"/><c r="P63" s="96"/><c r="Q63" s="96"/><c r="R63" s="96"/><c r="S63" s="93"/><c r="T63" s="93" t="str"><f>Translation!$A$21</f><v>[MWh]</v></c><c r="U63" s="97"/><c r="V63" s="97"/><c r="W63" s="98"/><c r="X63" s="97"/><c r="Y63" s="97"/><c r="Z63" s="97"/><c r="AA63" s="97"/><c r="AB63" s="97"/><c r="AC63" s="97"/><c r="AD63" s="97"/><c r="AE63" s="97"/></row><row r="64" spans="2:32" s="55" customFormat="1" ht="30" customHeight="1"><c r="B64" s="284" t="str"><f>Translation!A120</f><v>PRODUCTION SECTOR</v></c><c r="C64" s="303" t="str"><f>Translation!A142</f><v>PRIMARY ENERGY SOURCE</v></c><c r="D64" s="304"/><c r="E64" s="304"/><c r="F64" s="304"/><c r="G64" s="304"/><c r="H64" s="304"/><c r="I64" s="304"/><c r="J64" s="304"/><c r="K64" s="304"/><c r="L64" s="304"/><c r="M64" s="304"/><c r="N64" s="304"/><c r="O64" s="304"/><c r="P64" s="304"/><c r="Q64" s="304"/><c r="R64" s="304"/><c r="S64" s="305"/><c r="T64" s="299" t="str"><f>Translation!A127</f><v>Conversion losses from primary to secondary energy</v></c><c r="U64" s="61"/><c r="V64" s="61"/><c r="W64" s="72"/><c r="X64" s="61"/><c r="Y64" s="61"/><c r="Z64" s="61"/><c r="AA64" s="61"/><c r="AB64" s="61"/><c r="AC64" s="61"/><c r="AD64" s="61"/><c r="AE64" s="61"/></row><row r="65" spans="2:32" s="55" customFormat="1" ht="15" customHeight="1"><c r="B65" s="285"/><c r="C65" s="303" t="str"><f>Translation!A98</f><v>Fossil fuels</v></c><c r="D65" s="304"/><c r="E65" s="304"/><c r="F65" s="304"/><c r="G65" s="304"/><c r="H65" s="304"/><c r="I65" s="305"/><c r="J65" s="303" t="str"><f>Translation!A107</f><v>Renewable energy sources</v></c><c r="K65" s="304"/><c r="L65" s="304"/><c r="M65" s="304"/><c r="N65" s="304"/><c r="O65" s="304"/><c r="P65" s="304"/><c r="Q65" s="304"/><c r="R65" s="305"/><c r="S65" s="302" t="str"><f>Translation!A118</f><v>TOTAL</v></c><c r="T65" s="300"/><c r="U65" s="61"/><c r="V65" s="61"/><c r="W65" s="72"/><c r="X65" s="61"/><c r="Y65" s="61"/><c r="Z65" s="61"/><c r="AA65" s="61"/><c r="AB65" s="61"/><c r="AC65" s="61"/><c r="AD65" s="61"/><c r="AE65" s="61"/></row><row r="66" spans="2:32" s="55" customFormat="1" ht="69.75" customHeight="1"><c r="B66" s="73" t="str"><f>Translation!A122</f><v>Energy product</v></c><c r="C66" s="116" t="str"><f>Translation!A99</f><v>Fueloil</v></c><c r="D66" s="116" t="str"><f>Translation!A100</f><v>Diesel</v></c><c r="E66" s="116" t="str"><f>Translation!A101</f><v>Gasoline</v></c><c r="F66" s="116" t="str"><f>Translation!A102</f><v>LPG</v></c><c r="G66" s="116" t="str"><f>Translation!A103</f><v>Natural gas</v></c><c r="H66" s="116" t="str"><f>Translation!A104</f><v>Coal</v></c><c r="I66" s="116" t="str"><f>Translation!A116</f><v>Subtotal</v></c><c r="J66" s="116" t="str"><f>Translation!A108</f><v>Hydro</v></c><c r="K66" s="116" t="str"><f>Translation!A109</f><v>Wind</v></c><c r="L66" s="116" t="str"><f>Translation!A110</f><v>Solar</v></c><c r="M66" s="116" t="str"><f>Translation!A111</f><v>Geothermal</v></c><c r="N66" s="116" t="str"><f>Translation!A112</f><v>Ocean</v></c><c r="O66" s="116" t="str"><f>Translation!A113</f><v>Biomass</v></c><c r="P66" s="116" t="str"><f>Translation!A114</f><v>Urban waste</v></c><c r="Q66" s="116" t="str"><f>Translation!A115</f><v>Energy recovery</v></c><c r="R66" s="116" t="str"><f>Translation!A116</f><v>Subtotal</v></c><c r="S66" s="302"/><c r="T66" s="301"/><c r="U66" s="61"/><c r="V66" s="61"/><c r="W66" s="72"/><c r="X66" s="61"/><c r="Y66" s="61"/><c r="Z66" s="61"/><c r="AA66" s="61"/><c r="AB66" s="61"/><c r="AC66" s="61"/><c r="AD66" s="61"/><c r="AE66" s="61"/></row><row r="67" spans="2:32" s="55" customFormat="1" ht="15.75"><c r="B67" s="199" t="str"><f>Translation!A123</f><v>Electricity</v></c><c r="C67" s="158"><f>'BAU 2020'!C67*(1-ISEAP!$O$118)</f><v>71302.002650597919</v></c><c r="D67" s="158"><f>'BAU 2020'!D67*(1-ISEAP!$O$118)</f><v>4166.1593597104848</v></c><c r="E67" s="164"/><c r="F67" s="164"/><c r="G67" s="158"><f>'BAU 2020'!G67*(1-ISEAP!$O$118)</f><v>150033.45208249052</v></c><c r="H67" s="164"/><c r="I67" s="63"><f>SUM(C67:H67)</f><v>225501.6140927989</v></c><c r="J67" s="200"><f>J58</f><v>0</v></c><c r="K67" s="200"><f t="shared" ref="K67:Q67" si="20">K58</f><v>0</v></c><c r="L67" s="200"><f t="shared" si="20"/><v>0</v></c><c r="M67" s="200"><f t="shared" si="20"/><v>0</v></c><c r="N67" s="200"><f t="shared" si="20"/><v>0</v></c><c r="O67" s="200"><f t="shared" si="20"/><v>0</v></c><c r="P67" s="200"><f t="shared" si="20"/><v>0</v></c><c r="Q67" s="200"><f t="shared" si="20"/><v>0</v></c><c r="R67" s="63"><f>SUM(J67:Q67)</f><v>0</v></c><c r="S67" s="63"><f>I67+R67</f><v>225501.6140927989</v></c><c r="T67" s="75"><f>S67-AC58+AB58</f><v>133239.68484728356</v></c><c r="U67" s="61"/><c r="V67" s="61"/><c r="W67" s="62"/><c r="X67" s="61"/><c r="Y67" s="61"/><c r="Z67" s="61"/><c r="AA67" s="61"/><c r="AB67" s="61"/><c r="AC67" s="61"/><c r="AD67" s="61"/><c r="AE67" s="61"/></row><row r="68" spans="2:32" s="55" customFormat="1" ht="15.75"><c r="B68" s="199" t="str"><f>Translation!A124</f><v>Heat</v></c><c r="C68" s="164"/><c r="D68" s="164"/><c r="E68" s="164"/><c r="F68" s="164"/><c r="G68" s="164"/><c r="H68" s="164"/><c r="I68" s="63"><f>SUM(C68:H68)</f><v>0</v></c><c r="J68" s="200"><f t="shared" ref="J68:Q69" si="21">J59</f><v>0</v></c><c r="K68" s="200"><f t="shared" si="21"/><v>0</v></c><c r="L68" s="200"><f t="shared" si="21"/><v>0</v></c><c r="M68" s="200"><f t="shared" si="21"/><v>0</v></c><c r="N68" s="200"><f t="shared" si="21"/><v>0</v></c><c r="O68" s="200"><f t="shared" si="21"/><v>0</v></c><c r="P68" s="200"><f t="shared" si="21"/><v>0</v></c><c r="Q68" s="200"><f t="shared" si="21"/><v>0</v></c><c r="R68" s="63"><f>SUM(J68:Q68)</f><v>0</v></c><c r="S68" s="63"><f>I68+R68</f><v>0</v></c><c r="T68" s="75"><f>S68-AC59+AB59</f><v>0</v></c><c r="U68" s="61"/><c r="V68" s="61"/><c r="W68" s="62"/><c r="X68" s="61"/><c r="Y68" s="61"/><c r="Z68" s="61"/><c r="AA68" s="61"/><c r="AB68" s="61"/><c r="AC68" s="61"/><c r="AD68" s="61"/><c r="AE68" s="61"/></row><row r="69" spans="2:32" s="55" customFormat="1" ht="15.75"><c r="B69" s="199" t="str"><f>Translation!A125</f><v>Cold</v></c><c r="C69" s="164"/><c r="D69" s="164"/><c r="E69" s="164"/><c r="F69" s="164"/><c r="G69" s="164"/><c r="H69" s="164"/><c r="I69" s="63"><f>SUM(C69:H69)</f><v>0</v></c><c r="J69" s="200"><f t="shared" si="21"/><v>0</v></c><c r="K69" s="200"><f t="shared" si="21"/><v>0</v></c><c r="L69" s="200"><f t="shared" si="21"/><v>0</v></c><c r="M69" s="200"><f t="shared" si="21"/><v>0</v></c><c r="N69" s="200"><f t="shared" si="21"/><v>0</v></c><c r="O69" s="200"><f t="shared" si="21"/><v>0</v></c><c r="P69" s="200"><f t="shared" si="21"/><v>0</v></c><c r="Q69" s="200"><f t="shared" si="21"/><v>0</v></c><c r="R69" s="63"><f>SUM(J69:Q69)</f><v>0</v></c><c r="S69" s="63"><f>I69+R69</f><v>0</v></c><c r="T69" s="75"><f>S69-AC60+AB60</f><v>0</v></c><c r="U69" s="61"/><c r="V69" s="61"/><c r="W69" s="62"/><c r="X69" s="61"/><c r="Y69" s="61"/><c r="Z69" s="61"/><c r="AA69" s="61"/><c r="AB69" s="61"/><c r="AC69" s="61"/><c r="AD69" s="61"/><c r="AE69" s="61"/></row><row r="70" spans="2:32" s="55" customFormat="1" ht="15.75"><c r="B70" s="74" t="str"><f>Translation!A118</f><v>TOTAL</v></c><c r="C70" s="57"><f t="shared" ref="C70:S70" si="22">SUM(C67:C69)</f><v>71302.002650597919</v></c><c r="D70" s="57"><f t="shared" si="22"/><v>4166.1593597104848</v></c><c r="E70" s="57"><f t="shared" si="22"/><v>0</v></c><c r="F70" s="57"><f t="shared" si="22"/><v>0</v></c><c r="G70" s="57"><f t="shared" si="22"/><v>150033.45208249052</v></c><c r="H70" s="57"><f t="shared" si="22"/><v>0</v></c><c r="I70" s="57"><f t="shared" si="22"/><v>225501.6140927989</v></c><c r="J70" s="57"><f t="shared" si="22"/><v>0</v></c><c r="K70" s="57"><f t="shared" si="22"/><v>0</v></c><c r="L70" s="57"><f t="shared" si="22"/><v>0</v></c><c r="M70" s="57"><f t="shared" si="22"/><v>0</v></c><c r="N70" s="57"><f t="shared" si="22"/><v>0</v></c><c r="O70" s="57"><f t="shared" si="22"/><v>0</v></c><c r="P70" s="57"><f t="shared" si="22"/><v>0</v></c><c r="Q70" s="57"><f t="shared" si="22"/><v>0</v></c><c r="R70" s="57"><f t="shared" si="22"/><v>0</v></c><c r="S70" s="57"><f t="shared" si="22"/><v>225501.6140927989</v></c><c r="T70" s="75"><f>S70-AC61+AB61</f><v>133239.68484728356</v></c><c r="U70" s="61"/><c r="V70" s="61"/><c r="W70" s="60"/><c r="X70" s="61"/><c r="Y70" s="61"/><c r="Z70" s="61"/><c r="AA70" s="61"/><c r="AB70" s="61"/><c r="AC70" s="61"/><c r="AD70" s="61"/><c r="AE70" s="61"/></row><row r="71" spans="2:32" s="55" customFormat="1" ht="15"><c r="B71" s="56"/></row><row r="72" spans="2:32" s="91" customFormat="1" ht="31.5"><c r="B72" s="92" t="str"><f>Translation!A143</f><v>PRIMARY ENERGY DEMAND</v></c><c r="C72" s="94"/><c r="D72" s="94"/><c r="E72" s="94"/><c r="F72" s="94"/><c r="G72" s="94"/><c r="H72" s="94"/><c r="I72" s="94"/><c r="J72" s="94"/><c r="K72" s="94"/><c r="L72" s="94"/><c r="M72" s="94"/><c r="N72" s="94"/><c r="O72" s="94"/><c r="P72" s="94"/><c r="Q72" s="94"/><c r="R72" s="94"/><c r="Y72" s="93" t="str"><f>Translation!$A$21</f><v>[MWh]</v></c></row><row r="73" spans="2:32" s="55" customFormat="1" ht="30" customHeight="1"><c r="B73" s="281" t="str"><f>Translation!A122</f><v>Energy product</v></c><c r="C73" s="289" t="str"><f>Translation!A142</f><v>PRIMARY ENERGY SOURCE</v></c><c r="D73" s="290"/><c r="E73" s="290"/><c r="F73" s="290"/><c r="G73" s="290"/><c r="H73" s="290"/><c r="I73" s="290"/><c r="J73" s="290"/><c r="K73" s="290"/><c r="L73" s="290"/><c r="M73" s="290"/><c r="N73" s="290"/><c r="O73" s="290"/><c r="P73" s="290"/><c r="Q73" s="290"/><c r="R73" s="290"/><c r="S73" s="290"/><c r="T73" s="290"/><c r="U73" s="290"/><c r="V73" s="290"/><c r="W73" s="290"/><c r="X73" s="290"/><c r="Y73" s="291"/></row><row r="74" spans="2:32" s="55" customFormat="1" ht="15" customHeight="1"><c r="B74" s="282"/><c r="C74" s="289" t="str"><f>Translation!A98</f><v>Fossil fuels</v></c><c r="D74" s="290"/><c r="E74" s="290"/><c r="F74" s="290"/><c r="G74" s="290"/><c r="H74" s="290"/><c r="I74" s="291"/><c r="J74" s="289" t="str"><f>Translation!A107</f><v>Renewable energy sources</v></c><c r="K74" s="290"/><c r="L74" s="290"/><c r="M74" s="290"/><c r="N74" s="290"/><c r="O74" s="290"/><c r="P74" s="290"/><c r="Q74" s="290"/><c r="R74" s="291"/><c r="S74" s="278" t="str"><f>Translation!A123</f><v>Electricity</v></c><c r="T74" s="279"/><c r="U74" s="279"/><c r="V74" s="280"/><c r="W74" s="74" t="str"><f>Translation!A124</f><v>Heat</v></c><c r="X74" s="74" t="str"><f>Translation!A125</f><v>Cold</v></c><c r="Y74" s="284" t="str"><f>Translation!A118</f><v>TOTAL</v></c></row><row r="75" spans="2:32" s="55" customFormat="1" ht="46.5" customHeight="1"><c r="B75" s="283"/><c r="C75" s="113" t="str"><f>Translation!A99</f><v>Fueloil</v></c><c r="D75" s="113" t="str"><f>Translation!A100</f><v>Diesel</v></c><c r="E75" s="113" t="str"><f>Translation!A101</f><v>Gasoline</v></c><c r="F75" s="113" t="str"><f>Translation!A102</f><v>LPG</v></c><c r="G75" s="113" t="str"><f>Translation!A103</f><v>Natural gas</v></c><c r="H75" s="113" t="str"><f>Translation!A104</f><v>Coal</v></c><c r="I75" s="113" t="str"><f>Translation!A116</f><v>Subtotal</v></c><c r="J75" s="113" t="str"><f>Translation!A108</f><v>Hydro</v></c><c r="K75" s="113" t="str"><f>Translation!A109</f><v>Wind</v></c><c r="L75" s="113" t="str"><f>Translation!A110</f><v>Solar</v></c><c r="M75" s="113" t="str"><f>Translation!A111</f><v>Geothermal</v></c><c r="N75" s="113" t="str"><f>Translation!A112</f><v>Ocean</v></c><c r="O75" s="113" t="str"><f>Translation!A113</f><v>Biomass</v></c><c r="P75" s="113" t="str"><f>Translation!A114</f><v>Urban waste</v></c><c r="Q75" s="113" t="str"><f>Translation!A115</f><v>Energy recovery</v></c><c r="R75" s="113" t="str"><f>Translation!A116</f><v>Subtotal</v></c><c r="S75" s="58" t="str"><f>Translation!A144</f><v>Imported electricity (cable)</v></c><c r="T75" s="58" t="str"><f>Translation!A145</f><v>Exported electricity (cable)</v></c><c r="U75" s="58" t="str"><f>Translation!A136</f><v>Reexportation and external consumption</v></c><c r="V75" s="111" t="str"><f>Translation!A116</f><v>Subtotal</v></c><c r="W75" s="111" t="str"><f>Translation!A136</f><v>Reexportation and external consumption</v></c><c r="X75" s="111" t="str"><f>Translation!A136</f><v>Reexportation and external consumption</v></c><c r="Y75" s="285"/></row><row r="76" spans="2:32" s="55" customFormat="1" ht="15.75"><c r="B76" s="114" t="str"><f>Translation!A118</f><v>TOTAL</v></c><c r="C76" s="201"><f t="shared" ref="C76:H76" si="23">G48+C70</f><v>84840.493280431649</v></c><c r="D76" s="201"><f t="shared" si="23"/><v>42486.141572222805</v></c><c r="E76" s="201"><f t="shared" si="23"/><v>64576.966843593196</v></c><c r="F76" s="201"><f t="shared" si="23"/><v>9764.9035162243817</v></c><c r="G76" s="201"><f t="shared" si="23"/><v>150033.45208249052</v></c><c r="H76" s="201"><f t="shared" si="23"/><v>0</v></c><c r="I76" s="57"><f>SUM(C76:H76)</f><v>351701.95729496254</v></c><c r="J76" s="201"><f t="shared" ref="J76:O76" si="24">N48+J70</f><v>0</v></c><c r="K76" s="201"><f t="shared" si="24"/><v>0</v></c><c r="L76" s="201"><f t="shared" si="24"/><v>7760.6927060495291</v></c><c r="M76" s="201"><f t="shared" si="24"/><v>124.75899612842915</v></c><c r="N76" s="201"><f t="shared" si="24"/><v>0</v></c><c r="O76" s="201"><f t="shared" si="24"/><v>6081.5826905372396</v></c><c r="P76" s="201"><f>P70</f><v>0</v></c><c r="Q76" s="201"><f>Q70</f><v>0</v></c><c r="R76" s="57"><f>SUM(J76:Q76)</f><v>13967.034392715199</v></c><c r="S76" s="201"><f>Y61</f><v>0</v></c><c r="T76" s="201"><f>Z61</f><v>0</v></c><c r="U76" s="201"><f>$C$49+$C$50+$C$51</f><v>0</v></c><c r="V76" s="57"><f>S76-T76-U76</f><v>0</v></c><c r="W76" s="201"><f>$D$49+$D$50+$D$51</f><v>0</v></c><c r="X76" s="201"><f>$E$49+$E$50+$E$51</f><v>0</v></c><c r="Y76" s="57"><f>I76+R76+V76-W76-X76</f><v>365668.99168767774</v></c></row><row r="77" spans="2:32" s="59" customFormat="1" ht="15"><c r="B77" s="78"/></row><row r="78" spans="2:32" s="91" customFormat="1" ht="31.5"><c r="B78" s="92" t="str"><f>Translation!A128</f><v>ENERGY CONVERSION EFFICIENCY</v></c><c r="C78" s="96"/><c r="D78" s="96"/><c r="E78" s="96"/><c r="F78" s="96"/><c r="G78" s="96"/><c r="H78" s="96"/><c r="I78" s="96"/><c r="J78" s="96"/><c r="K78" s="96"/><c r="L78" s="96"/><c r="M78" s="96"/><c r="N78" s="96"/><c r="O78" s="96"/><c r="P78" s="96"/><c r="Q78" s="96"/><c r="R78" s="96"/><c r="S78" s="93" t="str"><f>Translation!$A$22</f><v>[%]</v></c><c r="T78" s="98"/><c r="V78" s="97"/><c r="W78" s="97"/><c r="X78" s="98"/><c r="Y78" s="97"/><c r="Z78" s="97"/><c r="AA78" s="97"/><c r="AB78" s="97"/><c r="AC78" s="97"/><c r="AD78" s="97"/><c r="AE78" s="97"/><c r="AF78" s="97"/></row><row r="79" spans="2:32" s="55" customFormat="1" ht="30" customHeight="1"><c r="B79" s="284" t="str"><f>Translation!A120</f><v>PRODUCTION SECTOR</v></c><c r="C79" s="303" t="str"><f>Translation!A142</f><v>PRIMARY ENERGY SOURCE</v></c><c r="D79" s="304"/><c r="E79" s="304"/><c r="F79" s="304"/><c r="G79" s="304"/><c r="H79" s="304"/><c r="I79" s="304"/><c r="J79" s="304"/><c r="K79" s="304"/><c r="L79" s="304"/><c r="M79" s="304"/><c r="N79" s="304"/><c r="O79" s="304"/><c r="P79" s="304"/><c r="Q79" s="304"/><c r="R79" s="304"/><c r="S79" s="305"/><c r="T79" s="72"/><c r="V79" s="61"/><c r="W79" s="61"/><c r="X79" s="72"/><c r="Y79" s="61"/><c r="Z79" s="61"/><c r="AA79" s="61"/><c r="AB79" s="61"/><c r="AC79" s="61"/><c r="AD79" s="61"/><c r="AE79" s="61"/><c r="AF79" s="61"/></row><row r="80" spans="2:32" s="55" customFormat="1" ht="15" customHeight="1"><c r="B80" s="285"/><c r="C80" s="303" t="str"><f>Translation!A98</f><v>Fossil fuels</v></c><c r="D80" s="304"/><c r="E80" s="304"/><c r="F80" s="304"/><c r="G80" s="304"/><c r="H80" s="304"/><c r="I80" s="305"/><c r="J80" s="303" t="str"><f>Translation!A107</f><v>Renewable energy sources</v></c><c r="K80" s="304"/><c r="L80" s="304"/><c r="M80" s="304"/><c r="N80" s="304"/><c r="O80" s="304"/><c r="P80" s="304"/><c r="Q80" s="304"/><c r="R80" s="305"/><c r="S80" s="302" t="str"><f>Translation!A118</f><v>TOTAL</v></c><c r="T80" s="72"/><c r="V80" s="61"/><c r="W80" s="61"/><c r="X80" s="72"/><c r="Y80" s="61"/><c r="Z80" s="61"/><c r="AA80" s="61"/><c r="AB80" s="61"/><c r="AC80" s="61"/><c r="AD80" s="61"/><c r="AE80" s="61"/><c r="AF80" s="61"/></row><row r="81" spans="1:32" s="55" customFormat="1" ht="69.75" customHeight="1"><c r="B81" s="73" t="str"><f>Translation!A122</f><v>Energy product</v></c><c r="C81" s="116" t="str"><f>Translation!A99</f><v>Fueloil</v></c><c r="D81" s="116" t="str"><f>Translation!A100</f><v>Diesel</v></c><c r="E81" s="116" t="str"><f>Translation!A101</f><v>Gasoline</v></c><c r="F81" s="116" t="str"><f>Translation!A102</f><v>LPG</v></c><c r="G81" s="116" t="str"><f>Translation!A103</f><v>Natural gas</v></c><c r="H81" s="116" t="str"><f>Translation!A104</f><v>Coal</v></c><c r="I81" s="116" t="str"><f>Translation!A116</f><v>Subtotal</v></c><c r="J81" s="116" t="str"><f>Translation!A108</f><v>Hydro</v></c><c r="K81" s="116" t="str"><f>Translation!A109</f><v>Wind</v></c><c r="L81" s="116" t="str"><f>Translation!A110</f><v>Solar</v></c><c r="M81" s="116" t="str"><f>Translation!A111</f><v>Geothermal</v></c><c r="N81" s="116" t="str"><f>Translation!A112</f><v>Ocean</v></c><c r="O81" s="116" t="str"><f>Translation!A113</f><v>Biomass</v></c><c r="P81" s="116" t="str"><f>Translation!A114</f><v>Urban waste</v></c><c r="Q81" s="116" t="str"><f>Translation!A115</f><v>Energy recovery</v></c><c r="R81" s="116" t="str"><f>Translation!A116</f><v>Subtotal</v></c><c r="S81" s="302"/><c r="T81" s="72"/><c r="V81" s="61"/><c r="W81" s="61"/><c r="X81" s="72"/><c r="Y81" s="61"/><c r="Z81" s="61"/><c r="AA81" s="61"/><c r="AB81" s="61"/><c r="AC81" s="61"/><c r="AD81" s="61"/><c r="AE81" s="61"/><c r="AF81" s="61"/></row><row r="82" spans="1:32" s="55" customFormat="1" ht="15.75"><c r="B82" s="199" t="str"><f>Translation!A123</f><v>Electricity</v></c><c r="C82" s="203"><f t="shared" ref="C82:P84" si="25">IF(C67&gt;0,C58/C67,"-")</f><v>0.34999999999999992</v></c><c r="D82" s="203"><f t="shared" si="25"/><v>0.31000000000000005</v></c><c r="E82" s="203" t="str"><f t="shared" si="25"/><v>-</v></c><c r="F82" s="203" t="str"><f t="shared" si="25"/><v>-</v></c><c r="G82" s="203"><f t="shared" si="25"/><v>0.44000000000000006</v></c><c r="H82" s="203" t="str"><f t="shared" si="25"/><v>-</v></c><c r="I82" s="71"><f t="shared" si="25"/><v>0.40914088183664848</v></c><c r="J82" s="203" t="str"><f t="shared" si="25"/><v>-</v></c><c r="K82" s="203" t="str"><f t="shared" si="25"/><v>-</v></c><c r="L82" s="203" t="str"><f t="shared" si="25"/><v>-</v></c><c r="M82" s="203" t="str"><f t="shared" si="25"/><v>-</v></c><c r="N82" s="203" t="str"><f t="shared" si="25"/><v>-</v></c><c r="O82" s="203" t="str"><f t="shared" si="25"/><v>-</v></c><c r="P82" s="203" t="str"><f t="shared" si="25"/><v>-</v></c><c r="Q82" s="203" t="s"><v>567</v></c><c r="R82" s="71" t="str"><f t="shared" ref="R82:S84" si="26">IF(R67&gt;0,R58/R67,"-")</f><v>-</v></c><c r="S82" s="71"><f t="shared" si="26"/><v>0.40914088183664848</v></c><c r="T82" s="62"/><c r="V82" s="61"/><c r="W82" s="61"/><c r="X82" s="62"/><c r="Y82" s="61"/><c r="Z82" s="61"/><c r="AA82" s="61"/><c r="AB82" s="61"/><c r="AC82" s="61"/><c r="AD82" s="61"/><c r="AE82" s="61"/><c r="AF82" s="61"/></row><row r="83" spans="1:32" s="55" customFormat="1" ht="15.75"><c r="B83" s="199" t="str"><f>Translation!A124</f><v>Heat</v></c><c r="C83" s="203" t="str"><f t="shared" si="25"/><v>-</v></c><c r="D83" s="203" t="str"><f t="shared" si="25"/><v>-</v></c><c r="E83" s="203" t="str"><f t="shared" si="25"/><v>-</v></c><c r="F83" s="203" t="str"><f t="shared" si="25"/><v>-</v></c><c r="G83" s="203" t="str"><f t="shared" si="25"/><v>-</v></c><c r="H83" s="203" t="str"><f t="shared" si="25"/><v>-</v></c><c r="I83" s="71" t="str"><f t="shared" si="25"/><v>-</v></c><c r="J83" s="203" t="str"><f t="shared" si="25"/><v>-</v></c><c r="K83" s="203" t="str"><f t="shared" si="25"/><v>-</v></c><c r="L83" s="203" t="str"><f t="shared" si="25"/><v>-</v></c><c r="M83" s="203" t="str"><f t="shared" si="25"/><v>-</v></c><c r="N83" s="203" t="str"><f t="shared" si="25"/><v>-</v></c><c r="O83" s="203" t="str"><f t="shared" si="25"/><v>-</v></c><c r="P83" s="203" t="str"><f t="shared" si="25"/><v>-</v></c><c r="Q83" s="203" t="s"><v>567</v></c><c r="R83" s="71" t="str"><f t="shared" si="26"/><v>-</v></c><c r="S83" s="71" t="str"><f t="shared" si="26"/><v>-</v></c><c r="T83" s="62"/><c r="V83" s="61"/><c r="W83" s="61"/><c r="X83" s="62"/><c r="Y83" s="61"/><c r="Z83" s="61"/><c r="AA83" s="61"/><c r="AB83" s="61"/><c r="AC83" s="61"/><c r="AD83" s="61"/><c r="AE83" s="61"/><c r="AF83" s="61"/></row><row r="84" spans="1:32" s="55" customFormat="1" ht="15.75"><c r="B84" s="199" t="str"><f>Translation!A125</f><v>Cold</v></c><c r="C84" s="203" t="str"><f t="shared" si="25"/><v>-</v></c><c r="D84" s="203" t="str"><f t="shared" si="25"/><v>-</v></c><c r="E84" s="203" t="str"><f t="shared" si="25"/><v>-</v></c><c r="F84" s="203" t="str"><f t="shared" si="25"/><v>-</v></c><c r="G84" s="203" t="str"><f t="shared" si="25"/><v>-</v></c><c r="H84" s="203" t="str"><f t="shared" si="25"/><v>-</v></c><c r="I84" s="71" t="str"><f t="shared" si="25"/><v>-</v></c><c r="J84" s="203" t="str"><f t="shared" si="25"/><v>-</v></c><c r="K84" s="203" t="str"><f t="shared" si="25"/><v>-</v></c><c r="L84" s="203" t="str"><f t="shared" si="25"/><v>-</v></c><c r="M84" s="203" t="str"><f t="shared" si="25"/><v>-</v></c><c r="N84" s="203" t="str"><f t="shared" si="25"/><v>-</v></c><c r="O84" s="203" t="str"><f t="shared" si="25"/><v>-</v></c><c r="P84" s="203" t="str"><f t="shared" si="25"/><v>-</v></c><c r="Q84" s="203" t="s"><v>567</v></c><c r="R84" s="71" t="str"><f t="shared" si="26"/><v>-</v></c><c r="S84" s="71" t="str"><f t="shared" si="26"/><v>-</v></c><c r="T84" s="62"/><c r="V84" s="61"/><c r="W84" s="61"/><c r="X84" s="62"/><c r="Y84" s="61"/><c r="Z84" s="61"/><c r="AA84" s="61"/><c r="AB84" s="61"/><c r="AC84" s="61"/><c r="AD84" s="61"/><c r="AE84" s="61"/><c r="AF84" s="61"/></row><row r="85" spans="1:32" s="55" customFormat="1" ht="40.5" customHeight="1"><c r="B85" s="56"/></row><row r="86" spans="1:32" s="135" customFormat="1" ht="36"><c r="A86" s="133" t="s"><v>10</v></c><c r="B86" s="134" t="str"><f>Translation!A152</f><v>RESULTS OF EMISSION INVENTORY</v></c><c r="C86" s="133"/><c r="D86" s="134"/><c r="E86" s="133"/><c r="F86" s="134"/><c r="G86" s="133"/><c r="H86" s="134"/><c r="I86" s="133"/><c r="J86" s="134"/><c r="K86" s="151"/><c r="L86" s="151"/><c r="M86" s="151"/><c r="N86" s="151"/></row><row r="87" spans="1:32" s="91" customFormat="1" ht="31.5"><c r="B87" s="92" t="str"><f>Translation!A148</f><v>CO2 EMISSIONS FROM FINAL USE</v></c><c r="C87" s="99"/><c r="D87" s="99"/><c r="E87" s="99"/><c r="F87" s="99"/><c r="G87" s="99"/><c r="H87" s="99"/><c r="I87" s="99"/><c r="J87" s="99"/><c r="K87" s="99"/><c r="L87" s="99"/><c r="M87" s="99"/><c r="N87" s="99"/><c r="O87" s="99"/><c r="P87" s="99"/><c r="Q87" s="99"/><c r="R87" s="99"/><c r="S87" s="99"/><c r="T87" s="99"/><c r="U87" s="100" t="str"><f>Translation!$A$17</f><v>[t CO2]</v></c></row><row r="88" spans="1:32" s="55" customFormat="1" ht="33" customHeight="1"><c r="B88" s="276" t="str"><f>Translation!A56</f><v>DEMAND SECTOR</v></c><c r="C88" s="271" t="str"><f>Translation!A93</f><v>ENERGY FOR FINAL USE</v></c><c r="D88" s="272"/><c r="E88" s="272"/><c r="F88" s="272"/><c r="G88" s="272"/><c r="H88" s="272"/><c r="I88" s="272"/><c r="J88" s="272"/><c r="K88" s="272"/><c r="L88" s="272"/><c r="M88" s="272"/><c r="N88" s="272"/><c r="O88" s="272"/><c r="P88" s="272"/><c r="Q88" s="272"/><c r="R88" s="272"/><c r="S88" s="272"/><c r="T88" s="272"/><c r="U88" s="273"/></row><row r="89" spans="1:32" s="55" customFormat="1" ht="18" customHeight="1"><c r="B89" s="277"/><c r="C89" s="271" t="str"><f>Translation!A94</f><v>Centralized energy services</v></c><c r="D89" s="272"/><c r="E89" s="272"/><c r="F89" s="273"/><c r="G89" s="271" t="str"><f>Translation!A98</f><v>Fossil fuels</v></c><c r="H89" s="272"/><c r="I89" s="272"/><c r="J89" s="272"/><c r="K89" s="272"/><c r="L89" s="272"/><c r="M89" s="273"/><c r="N89" s="271" t="str"><f>Translation!A105</f><v>Renewable energy sources (excluding electricity and heat sold to public networks)</v></c><c r="O89" s="272"/><c r="P89" s="272"/><c r="Q89" s="272"/><c r="R89" s="272"/><c r="S89" s="272"/><c r="T89" s="273"/><c r="U89" s="274" t="str"><f>Translation!A118</f><v>TOTAL</v></c></row><row r="90" spans="1:32" s="55" customFormat="1" ht="67.5" customHeight="1"><c r="B90" s="65" t="str"><f>Translation!A58</f><v>Sector description</v></c><c r="C90" s="112" t="str"><f>Translation!A95</f><v>Electricity from public grid</v></c><c r="D90" s="112" t="str"><f>Translation!A96</f><v>Heat from district heating</v></c><c r="E90" s="112" t="str"><f>Translation!A97</f><v>Cold from district cooling</v></c><c r="F90" s="112" t="str"><f>Translation!A116</f><v>Subtotal</v></c><c r="G90" s="112" t="str"><f>Translation!A99</f><v>Fueloil</v></c><c r="H90" s="112" t="str"><f>Translation!A100</f><v>Diesel</v></c><c r="I90" s="112" t="str"><f>Translation!A101</f><v>Gasoline</v></c><c r="J90" s="112" t="str"><f>Translation!A102</f><v>LPG</v></c><c r="K90" s="112" t="str"><f>Translation!A103</f><v>Natural gas</v></c><c r="L90" s="112" t="str"><f>Translation!A104</f><v>Coal</v></c><c r="M90" s="112" t="str"><f>Translation!A116</f><v>Subtotal</v></c><c r="N90" s="112" t="str"><f>Translation!A108</f><v>Hydro</v></c><c r="O90" s="112" t="str"><f>Translation!A109</f><v>Wind</v></c><c r="P90" s="112" t="str"><f>Translation!A110</f><v>Solar</v></c><c r="Q90" s="112" t="str"><f>Translation!A111</f><v>Geothermal</v></c><c r="R90" s="112" t="str"><f>Translation!A112</f><v>Ocean</v></c><c r="S90" s="112" t="str"><f>Translation!A113</f><v>Biomass</v></c><c r="T90" s="112" t="str"><f>Translation!A116</f><v>Subtotal</v></c><c r="U90" s="275"/></row><row r="91" spans="1:32" s="21" customFormat="1" ht="15.75"><c r="A91" s="22"/><c r="B91" s="70" t="str"><f>Translation!A59</f><v>RESIDENTIAL</v></c><c r="C91" s="68"><f>SUM(C92:C100)</f><v>16383.402293123921</v></c><c r="D91" s="68"><f>SUM(D92:D100)</f><v>0</v></c><c r="E91" s="68"><f>SUM(E92:E100)</f><v>0</v></c><c r="F91" s="68"><f t="shared" ref="F91:F122" si="27">SUM(C91:E91)</f><v>16383.402293123921</v></c><c r="G91" s="68"><f t="shared" ref="G91:L91" si="28">SUM(G92:G100)</f><v>3745.4876460744763</v></c><c r="H91" s="68"><f t="shared" si="28"/><v>0</v></c><c r="I91" s="68"><f t="shared" si="28"/><v>0</v></c><c r="J91" s="68"><f t="shared" si="28"/><v>461.47624786803425</v></c><c r="K91" s="68"><f t="shared" si="28"/><v>0</v></c><c r="L91" s="68"><f t="shared" si="28"/><v>0</v></c><c r="M91" s="68"><f t="shared" ref="M91:M122" si="29">SUM(G91:L91)</f><v>4206.9638939425104</v></c><c r="N91" s="68"><f t="shared" ref="N91:S91" si="30">SUM(N92:N100)</f><v>0</v></c><c r="O91" s="68"><f t="shared" si="30"/><v>0</v></c><c r="P91" s="68"><f t="shared" si="30"/><v>0</v></c><c r="Q91" s="68"><f t="shared" si="30"/><v>0</v></c><c r="R91" s="68"><f t="shared" si="30"/><v>0</v></c><c r="S91" s="68"><f t="shared" si="30"/><v>0</v></c><c r="T91" s="68"><f t="shared" ref="T91:T122" si="31">SUM(N91:S91)</f><v>0</v></c><c r="U91" s="68"><f t="shared" ref="U91:U122" si="32">F91+M91+T91</f><v>20590.366187066433</v></c></row><row r="92" spans="1:32" s="21" customFormat="1" ht="15.75"><c r="A92" s="22"/><c r="B92" s="197" t="str"><f>Translation!A60</f><v>Hot water</v></c><c r="C92" s="200"><f t="shared" ref="C92:C100" si="33">IF(C$48&gt;0, ($S$128+$V$137)/C$48,0)*C18</f><v>491.5020687937178</v></c><c r="D92" s="200"><f t="shared" ref="D92:D100" si="34">IF(D$48&gt;0, ($S$129)/D$48,0)*D18</f><v>0</v></c><c r="E92" s="200"><f t="shared" ref="E92:E100" si="35">IF(E$48&gt;0, ($S$130)/E$48,0)*E18</f><v>0</v></c><c r="F92" s="68"><f t="shared" si="27"/><v>491.5020687937178</v></c><c r="G92" s="200"><f>'CO2 factors'!C$7*G18</f><v>215.74268381459737</v></c><c r="H92" s="200"><f>'CO2 factors'!D$7*H18</f><v>0</v></c><c r="I92" s="200"><f>'CO2 factors'!E$7*I18</f><v>0</v></c><c r="J92" s="200"><f>'CO2 factors'!F$7*J18</f><v>13.347675395587551</v></c><c r="K92" s="200"><f>'CO2 factors'!G$7*K18</f><v>0</v></c><c r="L92" s="200"><f>'CO2 factors'!H$7*L18</f><v>0</v></c><c r="M92" s="68"><f t="shared" si="29"/><v>229.09035921018491</v></c><c r="N92" s="200"><f>'CO2 factors'!J$7*N18</f><v>0</v></c><c r="O92" s="200"><f>'CO2 factors'!K$7*O18</f><v>0</v></c><c r="P92" s="200"><f>'CO2 factors'!L$7*P18</f><v>0</v></c><c r="Q92" s="200"><f>'CO2 factors'!M$7*Q18</f><v>0</v></c><c r="R92" s="200"><f>'CO2 factors'!N$7*R18</f><v>0</v></c><c r="S92" s="200"><f>'CO2 factors'!O$7*S18</f><v>0</v></c><c r="T92" s="68"><f t="shared" si="31"/><v>0</v></c><c r="U92" s="68"><f t="shared" si="32"/><v>720.59242800390268</v></c></row><row r="93" spans="1:32" s="21" customFormat="1" ht="15.75"><c r="A93" s="22"/><c r="B93" s="197" t="str"><f>Translation!A61</f><v>Heating and cooling</v></c><c r="C93" s="200"><f t="shared" si="33"/><v>11796.049651049223</v></c><c r="D93" s="200"><f t="shared" si="34"/><v>0</v></c><c r="E93" s="200"><f t="shared" si="35"/><v>0</v></c><c r="F93" s="68"><f t="shared" si="27"/><v>11796.049651049223</v></c><c r="G93" s="200"><f>'CO2 factors'!C$7*G19</f><v>3529.7449622598788</v></c><c r="H93" s="200"><f>'CO2 factors'!D$7*H19</f><v>0</v></c><c r="I93" s="200"><f>'CO2 factors'!E$7*I19</f><v>0</v></c><c r="J93" s="200"><f>'CO2 factors'!F$7*J19</f><v>357.24660617601972</v></c><c r="K93" s="200"><f>'CO2 factors'!G$7*K19</f><v>0</v></c><c r="L93" s="200"><f>'CO2 factors'!H$7*L19</f><v>0</v></c><c r="M93" s="68"><f t="shared" si="29"/><v>3886.9915684358984</v></c><c r="N93" s="200"><f>'CO2 factors'!J$7*N19</f><v>0</v></c><c r="O93" s="200"><f>'CO2 factors'!K$7*O19</f><v>0</v></c><c r="P93" s="200"><f>'CO2 factors'!L$7*P19</f><v>0</v></c><c r="Q93" s="200"><f>'CO2 factors'!M$7*Q19</f><v>0</v></c><c r="R93" s="200"><f>'CO2 factors'!N$7*R19</f><v>0</v></c><c r="S93" s="200"><f>'CO2 factors'!O$7*S19</f><v>0</v></c><c r="T93" s="68"><f t="shared" si="31"/><v>0</v></c><c r="U93" s="68"><f t="shared" si="32"/><v>15683.041219485121</v></c></row><row r="94" spans="1:32" s="21" customFormat="1" ht="15.75"><c r="A94" s="22"/><c r="B94" s="197" t="str"><f>Translation!A62</f><v>Lighting</v></c><c r="C94" s="200"><f t="shared" si="33"/><v>655.33609172495721</v></c><c r="D94" s="200"><f t="shared" si="34"/><v>0</v></c><c r="E94" s="200"><f t="shared" si="35"/><v>0</v></c><c r="F94" s="68"><f t="shared" si="27"/><v>655.33609172495721</v></c><c r="G94" s="200"><f>'CO2 factors'!C$7*G20</f><v>0</v></c><c r="H94" s="200"><f>'CO2 factors'!D$7*H20</f><v>0</v></c><c r="I94" s="200"><f>'CO2 factors'!E$7*I20</f><v>0</v></c><c r="J94" s="200"><f>'CO2 factors'!F$7*J20</f><v>0</v></c><c r="K94" s="200"><f>'CO2 factors'!G$7*K20</f><v>0</v></c><c r="L94" s="200"><f>'CO2 factors'!H$7*L20</f><v>0</v></c><c r="M94" s="68"><f t="shared" si="29"/><v>0</v></c><c r="N94" s="200"><f>'CO2 factors'!J$7*N20</f><v>0</v></c><c r="O94" s="200"><f>'CO2 factors'!K$7*O20</f><v>0</v></c><c r="P94" s="200"><f>'CO2 factors'!L$7*P20</f><v>0</v></c><c r="Q94" s="200"><f>'CO2 factors'!M$7*Q20</f><v>0</v></c><c r="R94" s="200"><f>'CO2 factors'!N$7*R20</f><v>0</v></c><c r="S94" s="200"><f>'CO2 factors'!O$7*S20</f><v>0</v></c><c r="T94" s="68"><f t="shared" si="31"/><v>0</v></c><c r="U94" s="68"><f t="shared" si="32"/><v>655.33609172495721</v></c></row><row r="95" spans="1:32" s="21" customFormat="1" ht="15.75"><c r="A95" s="22"/><c r="B95" s="197" t="str"><f>Translation!A63</f><v>Cooking</v></c><c r="C95" s="200"><f t="shared" si="33"/><v>491.5020687937178</v></c><c r="D95" s="200"><f t="shared" si="34"/><v>0</v></c><c r="E95" s="200"><f t="shared" si="35"/><v>0</v></c><c r="F95" s="68"><f t="shared" si="27"/><v>491.5020687937178</v></c><c r="G95" s="200"><f>'CO2 factors'!C$7*G21</f><v>0</v></c><c r="H95" s="200"><f>'CO2 factors'!D$7*H21</f><v>0</v></c><c r="I95" s="200"><f>'CO2 factors'!E$7*I21</f><v>0</v></c><c r="J95" s="200"><f>'CO2 factors'!F$7*J21</f><v>90.881966296426995</v></c><c r="K95" s="200"><f>'CO2 factors'!G$7*K21</f><v>0</v></c><c r="L95" s="200"><f>'CO2 factors'!H$7*L21</f><v>0</v></c><c r="M95" s="68"><f t="shared" si="29"/><v>90.881966296426995</v></c><c r="N95" s="200"><f>'CO2 factors'!J$7*N21</f><v>0</v></c><c r="O95" s="200"><f>'CO2 factors'!K$7*O21</f><v>0</v></c><c r="P95" s="200"><f>'CO2 factors'!L$7*P21</f><v>0</v></c><c r="Q95" s="200"><f>'CO2 factors'!M$7*Q21</f><v>0</v></c><c r="R95" s="200"><f>'CO2 factors'!N$7*R21</f><v>0</v></c><c r="S95" s="200"><f>'CO2 factors'!O$7*S21</f><v>0</v></c><c r="T95" s="68"><f t="shared" si="31"/><v>0</v></c><c r="U95" s="68"><f t="shared" si="32"/><v>582.38403509014483</v></c></row><row r="96" spans="1:32" s="21" customFormat="1" ht="15.75"><c r="A96" s="22"/><c r="B96" s="197" t="str"><f>Translation!A64</f><v>Refrigerator and freezers</v></c><c r="C96" s="200"><f t="shared" si="33"/><v>0</v></c><c r="D96" s="200"><f t="shared" si="34"/><v>0</v></c><c r="E96" s="200"><f t="shared" si="35"/><v>0</v></c><c r="F96" s="68"><f t="shared" si="27"/><v>0</v></c><c r="G96" s="200"><f>'CO2 factors'!C$7*G22</f><v>0</v></c><c r="H96" s="200"><f>'CO2 factors'!D$7*H22</f><v>0</v></c><c r="I96" s="200"><f>'CO2 factors'!E$7*I22</f><v>0</v></c><c r="J96" s="200"><f>'CO2 factors'!F$7*J22</f><v>0</v></c><c r="K96" s="200"><f>'CO2 factors'!G$7*K22</f><v>0</v></c><c r="L96" s="200"><f>'CO2 factors'!H$7*L22</f><v>0</v></c><c r="M96" s="68"><f t="shared" si="29"/><v>0</v></c><c r="N96" s="200"><f>'CO2 factors'!J$7*N22</f><v>0</v></c><c r="O96" s="200"><f>'CO2 factors'!K$7*O22</f><v>0</v></c><c r="P96" s="200"><f>'CO2 factors'!L$7*P22</f><v>0</v></c><c r="Q96" s="200"><f>'CO2 factors'!M$7*Q22</f><v>0</v></c><c r="R96" s="200"><f>'CO2 factors'!N$7*R22</f><v>0</v></c><c r="S96" s="200"><f>'CO2 factors'!O$7*S22</f><v>0</v></c><c r="T96" s="68"><f t="shared" si="31"/><v>0</v></c><c r="U96" s="68"><f t="shared" si="32"/><v>0</v></c></row><row r="97" spans="1:21" s="21" customFormat="1" ht="15.75"><c r="A97" s="22"/><c r="B97" s="197" t="str"><f>Translation!A65</f><v>Laundry machines and dryers</v></c><c r="C97" s="200"><f t="shared" si="33"/><v>0</v></c><c r="D97" s="200"><f t="shared" si="34"/><v>0</v></c><c r="E97" s="200"><f t="shared" si="35"/><v>0</v></c><c r="F97" s="68"><f t="shared" si="27"/><v>0</v></c><c r="G97" s="200"><f>'CO2 factors'!C$7*G23</f><v>0</v></c><c r="H97" s="200"><f>'CO2 factors'!D$7*H23</f><v>0</v></c><c r="I97" s="200"><f>'CO2 factors'!E$7*I23</f><v>0</v></c><c r="J97" s="200"><f>'CO2 factors'!F$7*J23</f><v>0</v></c><c r="K97" s="200"><f>'CO2 factors'!G$7*K23</f><v>0</v></c><c r="L97" s="200"><f>'CO2 factors'!H$7*L23</f><v>0</v></c><c r="M97" s="68"><f t="shared" si="29"/><v>0</v></c><c r="N97" s="200"><f>'CO2 factors'!J$7*N23</f><v>0</v></c><c r="O97" s="200"><f>'CO2 factors'!K$7*O23</f><v>0</v></c><c r="P97" s="200"><f>'CO2 factors'!L$7*P23</f><v>0</v></c><c r="Q97" s="200"><f>'CO2 factors'!M$7*Q23</f><v>0</v></c><c r="R97" s="200"><f>'CO2 factors'!N$7*R23</f><v>0</v></c><c r="S97" s="200"><f>'CO2 factors'!O$7*S23</f><v>0</v></c><c r="T97" s="68"><f t="shared" si="31"/><v>0</v></c><c r="U97" s="68"><f t="shared" si="32"/><v>0</v></c></row><row r="98" spans="1:21" s="21" customFormat="1" ht="15.75"><c r="A98" s="22"/><c r="B98" s="197" t="str"><f>Translation!A66</f><v>Dish washing</v></c><c r="C98" s="200"><f t="shared" si="33"/><v>0</v></c><c r="D98" s="200"><f t="shared" si="34"/><v>0</v></c><c r="E98" s="200"><f t="shared" si="35"/><v>0</v></c><c r="F98" s="68"><f t="shared" si="27"/><v>0</v></c><c r="G98" s="200"><f>'CO2 factors'!C$7*G24</f><v>0</v></c><c r="H98" s="200"><f>'CO2 factors'!D$7*H24</f><v>0</v></c><c r="I98" s="200"><f>'CO2 factors'!E$7*I24</f><v>0</v></c><c r="J98" s="200"><f>'CO2 factors'!F$7*J24</f><v>0</v></c><c r="K98" s="200"><f>'CO2 factors'!G$7*K24</f><v>0</v></c><c r="L98" s="200"><f>'CO2 factors'!H$7*L24</f><v>0</v></c><c r="M98" s="68"><f t="shared" si="29"/><v>0</v></c><c r="N98" s="200"><f>'CO2 factors'!J$7*N24</f><v>0</v></c><c r="O98" s="200"><f>'CO2 factors'!K$7*O24</f><v>0</v></c><c r="P98" s="200"><f>'CO2 factors'!L$7*P24</f><v>0</v></c><c r="Q98" s="200"><f>'CO2 factors'!M$7*Q24</f><v>0</v></c><c r="R98" s="200"><f>'CO2 factors'!N$7*R24</f><v>0</v></c><c r="S98" s="200"><f>'CO2 factors'!O$7*S24</f><v>0</v></c><c r="T98" s="68"><f t="shared" si="31"/><v>0</v></c><c r="U98" s="68"><f t="shared" si="32"/><v>0</v></c></row><row r="99" spans="1:21" s="21" customFormat="1" ht="15.75"><c r="A99" s="22"/><c r="B99" s="197" t="str"><f>Translation!A67</f><v>Tv sets</v></c><c r="C99" s="200"><f t="shared" si="33"/><v>0</v></c><c r="D99" s="200"><f t="shared" si="34"/><v>0</v></c><c r="E99" s="200"><f t="shared" si="35"/><v>0</v></c><c r="F99" s="68"><f t="shared" si="27"/><v>0</v></c><c r="G99" s="200"><f>'CO2 factors'!C$7*G25</f><v>0</v></c><c r="H99" s="200"><f>'CO2 factors'!D$7*H25</f><v>0</v></c><c r="I99" s="200"><f>'CO2 factors'!E$7*I25</f><v>0</v></c><c r="J99" s="200"><f>'CO2 factors'!F$7*J25</f><v>0</v></c><c r="K99" s="200"><f>'CO2 factors'!G$7*K25</f><v>0</v></c><c r="L99" s="200"><f>'CO2 factors'!H$7*L25</f><v>0</v></c><c r="M99" s="68"><f t="shared" si="29"/><v>0</v></c><c r="N99" s="200"><f>'CO2 factors'!J$7*N25</f><v>0</v></c><c r="O99" s="200"><f>'CO2 factors'!K$7*O25</f><v>0</v></c><c r="P99" s="200"><f>'CO2 factors'!L$7*P25</f><v>0</v></c><c r="Q99" s="200"><f>'CO2 factors'!M$7*Q25</f><v>0</v></c><c r="R99" s="200"><f>'CO2 factors'!N$7*R25</f><v>0</v></c><c r="S99" s="200"><f>'CO2 factors'!O$7*S25</f><v>0</v></c><c r="T99" s="68"><f t="shared" si="31"/><v>0</v></c><c r="U99" s="68"><f t="shared" si="32"/><v>0</v></c></row><row r="100" spans="1:21" s="21" customFormat="1" ht="15.75"><c r="A100" s="22"/><c r="B100" s="197" t="str"><f>Translation!A68</f><v>Other electric appliances</v></c><c r="C100" s="200"><f t="shared" si="33"/><v>2949.0124127623058</v></c><c r="D100" s="200"><f t="shared" si="34"/><v>0</v></c><c r="E100" s="200"><f t="shared" si="35"/><v>0</v></c><c r="F100" s="68"><f t="shared" si="27"/><v>2949.0124127623058</v></c><c r="G100" s="200"><f>'CO2 factors'!C$7*G26</f><v>0</v></c><c r="H100" s="200"><f>'CO2 factors'!D$7*H26</f><v>0</v></c><c r="I100" s="200"><f>'CO2 factors'!E$7*I26</f><v>0</v></c><c r="J100" s="200"><f>'CO2 factors'!F$7*J26</f><v>0</v></c><c r="K100" s="200"><f>'CO2 factors'!G$7*K26</f><v>0</v></c><c r="L100" s="200"><f>'CO2 factors'!H$7*L26</f><v>0</v></c><c r="M100" s="68"><f t="shared" si="29"/><v>0</v></c><c r="N100" s="200"><f>'CO2 factors'!J$7*N26</f><v>0</v></c><c r="O100" s="200"><f>'CO2 factors'!K$7*O26</f><v>0</v></c><c r="P100" s="200"><f>'CO2 factors'!L$7*P26</f><v>0</v></c><c r="Q100" s="200"><f>'CO2 factors'!M$7*Q26</f><v>0</v></c><c r="R100" s="200"><f>'CO2 factors'!N$7*R26</f><v>0</v></c><c r="S100" s="200"><f>'CO2 factors'!O$7*S26</f><v>0</v></c><c r="T100" s="68"><f t="shared" si="31"/><v>0</v></c><c r="U100" s="68"><f t="shared" si="32"/><v>2949.0124127623058</v></c></row><row r="101" spans="1:21" s="21" customFormat="1" ht="15.75"><c r="A101" s="22"/><c r="B101" s="70" t="str"><f>Translation!A69</f><v>PRIMARY SECTOR</v></c><c r="C101" s="68"><f>SUM(C102:C103)</f><v>0</v></c><c r="D101" s="68"><f>SUM(D102:D103)</f><v>0</v></c><c r="E101" s="68"><f>SUM(E102:E103)</f><v>0</v></c><c r="F101" s="68"><f t="shared" si="27"/><v>0</v></c><c r="G101" s="68"><f t="shared" ref="G101:L101" si="36">SUM(G102:G103)</f><v>0</v></c><c r="H101" s="68"><f t="shared" si="36"/><v>0</v></c><c r="I101" s="68"><f t="shared" si="36"/><v>0</v></c><c r="J101" s="68"><f t="shared" si="36"/><v>1.5703147524220646</v></c><c r="K101" s="68"><f t="shared" si="36"/><v>0</v></c><c r="L101" s="68"><f t="shared" si="36"/><v>0</v></c><c r="M101" s="68"><f t="shared" si="29"/><v>1.5703147524220646</v></c><c r="N101" s="68"><f t="shared" ref="N101:S101" si="37">SUM(N102:N103)</f><v>0</v></c><c r="O101" s="68"><f t="shared" si="37"/><v>0</v></c><c r="P101" s="68"><f t="shared" si="37"/><v>0</v></c><c r="Q101" s="68"><f t="shared" si="37"/><v>0</v></c><c r="R101" s="68"><f t="shared" si="37"/><v>0</v></c><c r="S101" s="68"><f t="shared" si="37"/><v>0</v></c><c r="T101" s="68"><f t="shared" si="31"/><v>0</v></c><c r="U101" s="68"><f t="shared" si="32"/><v>1.5703147524220646</v></c></row><row r="102" spans="1:21" s="21" customFormat="1" ht="15.75"><c r="A102" s="22"/><c r="B102" s="198" t="str"><f>Translation!A70</f><v>Agriculture, forestry and fishing</v></c><c r="C102" s="200"><f>IF(C$48&gt;0, ($S$128+$V$137)/C$48,0)*C28</f><v>0</v></c><c r="D102" s="200"><f>IF(D$48&gt;0, ($S$129)/D$48,0)*D28</f><v>0</v></c><c r="E102" s="200"><f>IF(E$48&gt;0, ($S$130)/E$48,0)*E28</f><v>0</v></c><c r="F102" s="68"><f t="shared" si="27"/><v>0</v></c><c r="G102" s="200"><f>'CO2 factors'!C$7*G28</f><v>0</v></c><c r="H102" s="200"><f>'CO2 factors'!D$7*H28</f><v>0</v></c><c r="I102" s="200"><f>'CO2 factors'!E$7*I28</f><v>0</v></c><c r="J102" s="200"><f>'CO2 factors'!F$7*J28</f><v>1.5703147524220646</v></c><c r="K102" s="200"><f>'CO2 factors'!G$7*K28</f><v>0</v></c><c r="L102" s="200"><f>'CO2 factors'!H$7*L28</f><v>0</v></c><c r="M102" s="68"><f t="shared" si="29"/><v>1.5703147524220646</v></c><c r="N102" s="200"><f>'CO2 factors'!J$7*N28</f><v>0</v></c><c r="O102" s="200"><f>'CO2 factors'!K$7*O28</f><v>0</v></c><c r="P102" s="200"><f>'CO2 factors'!L$7*P28</f><v>0</v></c><c r="Q102" s="200"><f>'CO2 factors'!M$7*Q28</f><v>0</v></c><c r="R102" s="200"><f>'CO2 factors'!N$7*R28</f><v>0</v></c><c r="S102" s="200"><f>'CO2 factors'!O$7*S28</f><v>0</v></c><c r="T102" s="68"><f t="shared" si="31"/><v>0</v></c><c r="U102" s="68"><f t="shared" si="32"/><v>1.5703147524220646</v></c></row><row r="103" spans="1:21" s="21" customFormat="1" ht="15.75"><c r="A103" s="22"/><c r="B103" s="198" t="str"><f>Translation!A71</f><v>Mining and quarrying</v></c><c r="C103" s="200"><f>IF(C$48&gt;0, ($S$128+$V$137)/C$48,0)*C29</f><v>0</v></c><c r="D103" s="200"><f>IF(D$48&gt;0, ($S$129)/D$48,0)*D29</f><v>0</v></c><c r="E103" s="200"><f>IF(E$48&gt;0, ($S$130)/E$48,0)*E29</f><v>0</v></c><c r="F103" s="68"><f t="shared" si="27"/><v>0</v></c><c r="G103" s="200"><f>'CO2 factors'!C$7*G29</f><v>0</v></c><c r="H103" s="200"><f>'CO2 factors'!D$7*H29</f><v>0</v></c><c r="I103" s="200"><f>'CO2 factors'!E$7*I29</f><v>0</v></c><c r="J103" s="200"><f>'CO2 factors'!F$7*J29</f><v>0</v></c><c r="K103" s="200"><f>'CO2 factors'!G$7*K29</f><v>0</v></c><c r="L103" s="200"><f>'CO2 factors'!H$7*L29</f><v>0</v></c><c r="M103" s="68"><f t="shared" si="29"/><v>0</v></c><c r="N103" s="200"><f>'CO2 factors'!J$7*N29</f><v>0</v></c><c r="O103" s="200"><f>'CO2 factors'!K$7*O29</f><v>0</v></c><c r="P103" s="200"><f>'CO2 factors'!L$7*P29</f><v>0</v></c><c r="Q103" s="200"><f>'CO2 factors'!M$7*Q29</f><v>0</v></c><c r="R103" s="200"><f>'CO2 factors'!N$7*R29</f><v>0</v></c><c r="S103" s="200"><f>'CO2 factors'!O$7*S29</f><v>0</v></c><c r="T103" s="68"><f t="shared" si="31"/><v>0</v></c><c r="U103" s="68"><f t="shared" si="32"/><v>0</v></c></row><row r="104" spans="1:21" s="21" customFormat="1" ht="15.75"><c r="A104" s="22"/><c r="B104" s="65" t="str"><f>Translation!A72</f><v>SECONDARY SECTOR</v></c><c r="C104" s="68"><f>SUM(C105:C107)</f><v>23800.998261411823</v></c><c r="D104" s="68"><f>SUM(D105:D107)</f><v>0</v></c><c r="E104" s="68"><f>SUM(E105:E107)</f><v>0</v></c><c r="F104" s="68"><f t="shared" si="27"/><v>23800.998261411823</v></c><c r="G104" s="68"><f t="shared" ref="G104:L104" si="38">SUM(G105:G107)</f><v>19.639867814651197</v></c><c r="H104" s="68"><f t="shared" si="38"/><v>0</v></c><c r="I104" s="68"><f t="shared" si="38"/><v>0</v></c><c r="J104" s="68"><f t="shared" si="38"/><v>1161.6403381042226</v></c><c r="K104" s="68"><f t="shared" si="38"/><v>0</v></c><c r="L104" s="68"><f t="shared" si="38"/><v>0</v></c><c r="M104" s="68"><f t="shared" si="29"/><v>1181.2802059188737</v></c><c r="N104" s="68"><f t="shared" ref="N104:S104" si="39">SUM(N105:N107)</f><v>0</v></c><c r="O104" s="68"><f t="shared" si="39"/><v>0</v></c><c r="P104" s="68"><f t="shared" si="39"/><v>0</v></c><c r="Q104" s="68"><f t="shared" si="39"/><v>0</v></c><c r="R104" s="68"><f t="shared" si="39"/><v>0</v></c><c r="S104" s="68"><f t="shared" si="39"/><v>0</v></c><c r="T104" s="68"><f t="shared" si="31"/><v>0</v></c><c r="U104" s="68"><f t="shared" si="32"/><v>24982.278467330696</v></c></row><row r="105" spans="1:21" s="21" customFormat="1" ht="15.75"><c r="A105" s="22"/><c r="B105" s="198" t="str"><f>Translation!A73</f><v>Manufacturing</v></c><c r="C105" s="200"><f>IF(C$48&gt;0, ($S$128+$V$137)/C$48,0)*C31</f><v>23488.945896064863</v></c><c r="D105" s="200"><f>IF(D$48&gt;0, ($S$129)/D$48,0)*D31</f><v>0</v></c><c r="E105" s="200"><f>IF(E$48&gt;0, ($S$130)/E$48,0)*E31</f><v>0</v></c><c r="F105" s="68"><f t="shared" si="27"/><v>23488.945896064863</v></c><c r="G105" s="200"><f>'CO2 factors'!C$7*G31</f><v>19.267660797139179</v></c><c r="H105" s="200"><f>'CO2 factors'!D$7*H31</f><v>0</v></c><c r="I105" s="200"><f>'CO2 factors'!E$7*I31</f><v>0</v></c><c r="J105" s="200"><f>'CO2 factors'!F$7*J31</f><v>1139.4596422262607</v></c><c r="K105" s="200"><f>'CO2 factors'!G$7*K31</f><v>0</v></c><c r="L105" s="200"><f>'CO2 factors'!H$7*L31</f><v>0</v></c><c r="M105" s="68"><f t="shared" si="29"/><v>1158.7273030233998</v></c><c r="N105" s="200"><f>'CO2 factors'!J$7*N31</f><v>0</v></c><c r="O105" s="200"><f>'CO2 factors'!K$7*O31</f><v>0</v></c><c r="P105" s="200"><f>'CO2 factors'!L$7*P31</f><v>0</v></c><c r="Q105" s="200"><f>'CO2 factors'!M$7*Q31</f><v>0</v></c><c r="R105" s="200"><f>'CO2 factors'!N$7*R31</f><v>0</v></c><c r="S105" s="200"><f>'CO2 factors'!O$7*S31</f><v>0</v></c><c r="T105" s="68"><f t="shared" si="31"/><v>0</v></c><c r="U105" s="68"><f t="shared" si="32"/><v>24647.673199088262</v></c></row><row r="106" spans="1:21" s="21" customFormat="1" ht="30"><c r="A106" s="22"/><c r="B106" s="198" t="str"><f>Translation!A74</f><v>Water supply, sewerage, waste management and remediation activities</v></c><c r="C106" s="200"><f>IF(C$48&gt;0, ($S$128+$V$137)/C$48,0)*C32</f><v>254.75683235288514</v></c><c r="D106" s="200"><f>IF(D$48&gt;0, ($S$129)/D$48,0)*D32</f><v>0</v></c><c r="E106" s="200"><f>IF(E$48&gt;0, ($S$130)/E$48,0)*E32</f><v>0</v></c><c r="F106" s="68"><f t="shared" si="27"/><v>254.75683235288514</v></c><c r="G106" s="200"><f>'CO2 factors'!C$7*G32</f><v>0.30386656629071412</v></c><c r="H106" s="200"><f>'CO2 factors'!D$7*H32</f><v>0</v></c><c r="I106" s="200"><f>'CO2 factors'!E$7*I32</f><v>0</v></c><c r="J106" s="200"><f>'CO2 factors'!F$7*J32</f><v>18.058619652853743</v></c><c r="K106" s="200"><f>'CO2 factors'!G$7*K32</f><v>0</v></c><c r="L106" s="200"><f>'CO2 factors'!H$7*L32</f><v>0</v></c><c r="M106" s="68"><f t="shared" si="29"/><v>18.362486219144458</v></c><c r="N106" s="200"><f>'CO2 factors'!J$7*N32</f><v>0</v></c><c r="O106" s="200"><f>'CO2 factors'!K$7*O32</f><v>0</v></c><c r="P106" s="200"><f>'CO2 factors'!L$7*P32</f><v>0</v></c><c r="Q106" s="200"><f>'CO2 factors'!M$7*Q32</f><v>0</v></c><c r="R106" s="200"><f>'CO2 factors'!N$7*R32</f><v>0</v></c><c r="S106" s="200"><f>'CO2 factors'!O$7*S32</f><v>0</v></c><c r="T106" s="68"><f t="shared" si="31"/><v>0</v></c><c r="U106" s="68"><f t="shared" si="32"/><v>273.11931857202961</v></c></row><row r="107" spans="1:21" s="21" customFormat="1" ht="15.75"><c r="A107" s="22"/><c r="B107" s="198" t="str"><f>Translation!A75</f><v>Construction</v></c><c r="C107" s="200"><f>IF(C$48&gt;0, ($S$128+$V$137)/C$48,0)*C33</f><v>57.295532994075359</v></c><c r="D107" s="200"><f>IF(D$48&gt;0, ($S$129)/D$48,0)*D33</f><v>0</v></c><c r="E107" s="200"><f>IF(E$48&gt;0, ($S$130)/E$48,0)*E33</f><v>0</v></c><c r="F107" s="68"><f t="shared" si="27"/><v>57.295532994075359</v></c><c r="G107" s="80"><f>'CO2 factors'!C$7*G33</f><v>6.8340451221302972E-2</v></c><c r="H107" s="80"><f>'CO2 factors'!D$7*H33</f><v>0</v></c><c r="I107" s="80"><f>'CO2 factors'!E$7*I33</f><v>0</v></c><c r="J107" s="80"><f>'CO2 factors'!F$7*J33</f><v>4.1220762251079197</v></c><c r="K107" s="80"><f>'CO2 factors'!G$7*K33</f><v>0</v></c><c r="L107" s="80"><f>'CO2 factors'!H$7*L33</f><v>0</v></c><c r="M107" s="68"><f t="shared" si="29"/><v>4.1904166763292228</v></c><c r="N107" s="80"><f>'CO2 factors'!J$7*N33</f><v>0</v></c><c r="O107" s="80"><f>'CO2 factors'!K$7*O33</f><v>0</v></c><c r="P107" s="80"><f>'CO2 factors'!L$7*P33</f><v>0</v></c><c r="Q107" s="80"><f>'CO2 factors'!M$7*Q33</f><v>0</v></c><c r="R107" s="80"><f>'CO2 factors'!N$7*R33</f><v>0</v></c><c r="S107" s="80"><f>'CO2 factors'!O$7*S33</f><v>0</v></c><c r="T107" s="68"><f t="shared" si="31"/><v>0</v></c><c r="U107" s="68"><f t="shared" si="32"/><v>61.48594967040458</v></c></row><row r="108" spans="1:21" s="21" customFormat="1" ht="15.75"><c r="A108" s="22"/><c r="B108" s="65" t="str"><f>Translation!A76</f><v>TERTIARY SECTOR</v></c><c r="C108" s="68"><f>SUM(C109:C116)</f><v>11110.6950059629</v></c><c r="D108" s="68"><f>SUM(D109:D116)</f><v>0</v></c><c r="E108" s="68"><f>SUM(E109:E116)</f><v>0</v></c><c r="F108" s="68"><f t="shared" si="27"/><v>11110.6950059629</v></c><c r="G108" s="68"><f t="shared" ref="G108:L108" si="40">SUM(G109:G116)</f><v>12.111371834484535</v></c><c r="H108" s="68"><f t="shared" si="40"/><v>0</v></c><c r="I108" s="68"><f t="shared" si="40"/><v>0</v></c><c r="J108" s="68"><f t="shared" si="40"/><v>718.88994316917274</v></c><c r="K108" s="68"><f t="shared" si="40"/><v>0</v></c><c r="L108" s="68"><f t="shared" si="40"/><v>0</v></c><c r="M108" s="68"><f t="shared" si="29"/><v>731.00131500365728</v></c><c r="N108" s="68"><f t="shared" ref="N108:S108" si="41">SUM(N109:N116)</f><v>0</v></c><c r="O108" s="68"><f t="shared" si="41"/><v>0</v></c><c r="P108" s="68"><f t="shared" si="41"/><v>0</v></c><c r="Q108" s="68"><f t="shared" si="41"/><v>0</v></c><c r="R108" s="68"><f t="shared" si="41"/><v>0</v></c><c r="S108" s="68"><f t="shared" si="41"/><v>0</v></c><c r="T108" s="68"><f t="shared" si="31"/><v>0</v></c><c r="U108" s="68"><f t="shared" si="32"/><v>11841.696320966557</v></c></row><row r="109" spans="1:21" s="21" customFormat="1" ht="30"><c r="A109" s="22"/><c r="B109" s="198" t="str"><f>Translation!A77</f><v xml:space="preserve">Wholesale and retail trade; repair of motor vehicles and motorcycles </v></c><c r="C109" s="200"><f t="shared" ref="C109:C116" si="42">IF(C$48&gt;0, ($S$128+$V$137)/C$48,0)*C35</f><v>4389.0765587336482</v></c><c r="D109" s="200"><f t="shared" ref="D109:D116" si="43">IF(D$48&gt;0, ($S$129)/D$48,0)*D35</f><v>0</v></c><c r="E109" s="200"><f t="shared" ref="E109:E116" si="44">IF(E$48&gt;0, ($S$130)/E$48,0)*E35</f><v>0</v></c><c r="F109" s="68"><f t="shared" si="27"/><v>4389.0765587336482</v></c><c r="G109" s="200"><f>'CO2 factors'!C$7*G35</f><v>5.2351633154318966</v></c><c r="H109" s="200"><f>'CO2 factors'!D$7*H35</f><v>0</v></c><c r="I109" s="200"><f>'CO2 factors'!E$7*I35</f><v>0</v></c><c r="J109" s="200"><f>'CO2 factors'!F$7*J35</f><v>310.74153363836103</v></c><c r="K109" s="200"><f>'CO2 factors'!G$7*K35</f><v>0</v></c><c r="L109" s="200"><f>'CO2 factors'!H$7*L35</f><v>0</v></c><c r="M109" s="68"><f t="shared" si="29"/><v>315.97669695379295</v></c><c r="N109" s="200"><f>'CO2 factors'!J$7*N35</f><v>0</v></c><c r="O109" s="200"><f>'CO2 factors'!K$7*O35</f><v>0</v></c><c r="P109" s="200"><f>'CO2 factors'!L$7*P35</f><v>0</v></c><c r="Q109" s="200"><f>'CO2 factors'!M$7*Q35</f><v>0</v></c><c r="R109" s="200"><f>'CO2 factors'!N$7*R35</f><v>0</v></c><c r="S109" s="200"><f>'CO2 factors'!O$7*S35</f><v>0</v></c><c r="T109" s="68"><f t="shared" si="31"/><v>0</v></c><c r="U109" s="68"><f t="shared" si="32"/><v>4705.0532556874414</v></c></row><row r="110" spans="1:21" s="21" customFormat="1" ht="15.75"><c r="A110" s="22"/><c r="B110" s="198" t="str"><f>Translation!A78</f><v>Accomodation and food service activities</v></c><c r="C110" s="200"><f t="shared" si="42"/><v>2166.4873413384744</v></c><c r="D110" s="200"><f t="shared" si="43"/><v>0</v></c><c r="E110" s="200"><f t="shared" si="44"/><v>0</v></c><c r="F110" s="68"><f t="shared" si="27"/><v>2166.4873413384744</v></c><c r="G110" s="200"><f>'CO2 factors'!C$7*G36</f><v>2.5841233118055178</v></c><c r="H110" s="200"><f>'CO2 factors'!D$7*H36</f><v>0</v></c><c r="I110" s="200"><f>'CO2 factors'!E$7*I36</f><v>0</v></c><c r="J110" s="200"><f>'CO2 factors'!F$7*J36</f><v>153.3847929164061</v></c><c r="K110" s="200"><f>'CO2 factors'!G$7*K36</f><v>0</v></c><c r="L110" s="200"><f>'CO2 factors'!H$7*L36</f><v>0</v></c><c r="M110" s="68"><f t="shared" si="29"/><v>155.96891622821161</v></c><c r="N110" s="200"><f>'CO2 factors'!J$7*N36</f><v>0</v></c><c r="O110" s="200"><f>'CO2 factors'!K$7*O36</f><v>0</v></c><c r="P110" s="200"><f>'CO2 factors'!L$7*P36</f><v>0</v></c><c r="Q110" s="200"><f>'CO2 factors'!M$7*Q36</f><v>0</v></c><c r="R110" s="200"><f>'CO2 factors'!N$7*R36</f><v>0</v></c><c r="S110" s="200"><f>'CO2 factors'!O$7*S36</f><v>0</v></c><c r="T110" s="68"><f t="shared" si="31"/><v>0</v></c><c r="U110" s="68"><f t="shared" si="32"/><v>2322.456257566686</v></c></row><row r="111" spans="1:21" s="21" customFormat="1" ht="15.75"><c r="A111" s="22"/><c r="B111" s="198" t="str"><f>Translation!A79</f><v>General public administration and social security</v></c><c r="C111" s="200"><f t="shared" si="42"/><v>382.3714043243769</v></c><c r="D111" s="200"><f t="shared" si="43"/><v>0</v></c><c r="E111" s="200"><f t="shared" si="44"/><v>0</v></c><c r="F111" s="68"><f t="shared" si="27"/><v>382.3714043243769</v></c><c r="G111" s="200"><f>'CO2 factors'!C$7*G37</f><v>0.45608152922415979</v></c><c r="H111" s="200"><f>'CO2 factors'!D$7*H37</f><v>0</v></c><c r="I111" s="200"><f>'CO2 factors'!E$7*I37</f><v>0</v></c><c r="J111" s="200"><f>'CO2 factors'!F$7*J37</f><v>27.071452276852671</v></c><c r="K111" s="200"><f>'CO2 factors'!G$7*K37</f><v>0</v></c><c r="L111" s="200"><f>'CO2 factors'!H$7*L37</f><v>0</v></c><c r="M111" s="68"><f t="shared" si="29"/><v>27.527533806076832</v></c><c r="N111" s="200"><f>'CO2 factors'!J$7*N37</f><v>0</v></c><c r="O111" s="200"><f>'CO2 factors'!K$7*O37</f><v>0</v></c><c r="P111" s="200"><f>'CO2 factors'!L$7*P37</f><v>0</v></c><c r="Q111" s="200"><f>'CO2 factors'!M$7*Q37</f><v>0</v></c><c r="R111" s="200"><f>'CO2 factors'!N$7*R37</f><v>0</v></c><c r="S111" s="200"><f>'CO2 factors'!O$7*S37</f><v>0</v></c><c r="T111" s="68"><f t="shared" si="31"/><v>0</v></c><c r="U111" s="68"><f t="shared" si="32"/><v>409.89893813045376</v></c></row><row r="112" spans="1:21" s="21" customFormat="1" ht="15.75"><c r="A112" s="22"/><c r="B112" s="198" t="str"><f>Translation!A80</f><v>Defense, justice, police and fire departments</v></c><c r="C112" s="200"><f t="shared" si="42"/><v>0</v></c><c r="D112" s="200"><f t="shared" si="43"/><v>0</v></c><c r="E112" s="200"><f t="shared" si="44"/><v>0</v></c><c r="F112" s="68"><f t="shared" si="27"/><v>0</v></c><c r="G112" s="200"><f>'CO2 factors'!C$7*G38</f><v>0</v></c><c r="H112" s="200"><f>'CO2 factors'!D$7*H38</f><v>0</v></c><c r="I112" s="200"><f>'CO2 factors'!E$7*I38</f><v>0</v></c><c r="J112" s="200"><f>'CO2 factors'!F$7*J38</f><v>0</v></c><c r="K112" s="200"><f>'CO2 factors'!G$7*K38</f><v>0</v></c><c r="L112" s="200"><f>'CO2 factors'!H$7*L38</f><v>0</v></c><c r="M112" s="68"><f t="shared" si="29"/><v>0</v></c><c r="N112" s="200"><f>'CO2 factors'!J$7*N38</f><v>0</v></c><c r="O112" s="200"><f>'CO2 factors'!K$7*O38</f><v>0</v></c><c r="P112" s="200"><f>'CO2 factors'!L$7*P38</f><v>0</v></c><c r="Q112" s="200"><f>'CO2 factors'!M$7*Q38</f><v>0</v></c><c r="R112" s="200"><f>'CO2 factors'!N$7*R38</f><v>0</v></c><c r="S112" s="200"><f>'CO2 factors'!O$7*S38</f><v>0</v></c><c r="T112" s="68"><f t="shared" si="31"/><v>0</v></c><c r="U112" s="68"><f t="shared" si="32"/><v>0</v></c></row><row r="113" spans="1:31" s="21" customFormat="1" ht="15.75"><c r="A113" s="22"/><c r="B113" s="198" t="str"><f>Translation!A81</f><v>Education</v></c><c r="C113" s="200"><f t="shared" si="42"/><v>290.41079971843016</v></c><c r="D113" s="200"><f t="shared" si="43"/><v>0</v></c><c r="E113" s="200"><f t="shared" si="44"/><v>0</v></c><c r="F113" s="68"><f t="shared" si="27"/><v>290.41079971843016</v></c><c r="G113" s="200"><f>'CO2 factors'!C$7*G39</f><v>0.34639358524423219</v></c><c r="H113" s="200"><f>'CO2 factors'!D$7*H39</f><v>0</v></c><c r="I113" s="200"><f>'CO2 factors'!E$7*I39</f><v>0</v></c><c r="J113" s="200"><f>'CO2 factors'!F$7*J39</f><v>20.560748048488133</v></c><c r="K113" s="200"><f>'CO2 factors'!G$7*K39</f><v>0</v></c><c r="L113" s="200"><f>'CO2 factors'!H$7*L39</f><v>0</v></c><c r="M113" s="68"><f t="shared" si="29"/><v>20.907141633732365</v></c><c r="N113" s="200"><f>'CO2 factors'!J$7*N39</f><v>0</v></c><c r="O113" s="200"><f>'CO2 factors'!K$7*O39</f><v>0</v></c><c r="P113" s="200"><f>'CO2 factors'!L$7*P39</f><v>0</v></c><c r="Q113" s="200"><f>'CO2 factors'!M$7*Q39</f><v>0</v></c><c r="R113" s="200"><f>'CO2 factors'!N$7*R39</f><v>0</v></c><c r="S113" s="200"><f>'CO2 factors'!O$7*S39</f><v>0</v></c><c r="T113" s="68"><f t="shared" si="31"/><v>0</v></c><c r="U113" s="68"><f t="shared" si="32"/><v>311.31794135216251</v></c></row><row r="114" spans="1:31" s="21" customFormat="1" ht="15.75"><c r="A114" s="22"/><c r="B114" s="198" t="str"><f>Translation!A82</f><v>Human health and social work activities</v></c><c r="C114" s="200"><f t="shared" si="42"/><v>152.17097254618852</v></c><c r="D114" s="200"><f t="shared" si="43"/><v>0</v></c><c r="E114" s="200"><f t="shared" si="44"/><v>0</v></c><c r="F114" s="68"><f t="shared" si="27"/><v>152.17097254618852</v></c><c r="G114" s="200"><f>'CO2 factors'!C$7*G40</f><v>0.18150512584753128</v></c><c r="H114" s="200"><f>'CO2 factors'!D$7*H40</f><v>0</v></c><c r="I114" s="200"><f>'CO2 factors'!E$7*I40</f><v>0</v></c><c r="J114" s="200"><f>'CO2 factors'!F$7*J40</f><v>10.773528497731794</v></c><c r="K114" s="200"><f>'CO2 factors'!G$7*K40</f><v>0</v></c><c r="L114" s="200"><f>'CO2 factors'!H$7*L40</f><v>0</v></c><c r="M114" s="68"><f t="shared" si="29"/><v>10.955033623579325</v></c><c r="N114" s="200"><f>'CO2 factors'!J$7*N40</f><v>0</v></c><c r="O114" s="200"><f>'CO2 factors'!K$7*O40</f><v>0</v></c><c r="P114" s="200"><f>'CO2 factors'!L$7*P40</f><v>0</v></c><c r="Q114" s="200"><f>'CO2 factors'!M$7*Q40</f><v>0</v></c><c r="R114" s="200"><f>'CO2 factors'!N$7*R40</f><v>0</v></c><c r="S114" s="200"><f>'CO2 factors'!O$7*S40</f><v>0</v></c><c r="T114" s="68"><f t="shared" si="31"/><v>0</v></c><c r="U114" s="68"><f t="shared" si="32"/><v>163.12600616976783</v></c></row><row r="115" spans="1:31" s="21" customFormat="1" ht="15.75"><c r="A115" s="22"/><c r="B115" s="198" t="str"><f>Translation!A83</f><v>Other services</v></c><c r="C115" s="200"><f t="shared" si="42"/><v>2773.4618939944608</v></c><c r="D115" s="200"><f t="shared" si="43"/><v>0</v></c><c r="E115" s="200"><f t="shared" si="44"/><v>0</v></c><c r="F115" s="68"><f t="shared" si="27"/><v>2773.4618939944608</v></c><c r="G115" s="200"><f>'CO2 factors'!C$7*G41</f><v>3.308104966931197</v></c><c r="H115" s="200"><f>'CO2 factors'!D$7*H41</f><v>0</v></c><c r="I115" s="200"><f>'CO2 factors'!E$7*I41</f><v>0</v></c><c r="J115" s="200"><f>'CO2 factors'!F$7*J41</f><v>196.35788779133307</v></c><c r="K115" s="200"><f>'CO2 factors'!G$7*K41</f><v>0</v></c><c r="L115" s="200"><f>'CO2 factors'!H$7*L41</f><v>0</v></c><c r="M115" s="68"><f t="shared" si="29"/><v>199.66599275826428</v></c><c r="N115" s="200"><f>'CO2 factors'!J$7*N41</f><v>0</v></c><c r="O115" s="200"><f>'CO2 factors'!K$7*O41</f><v>0</v></c><c r="P115" s="200"><f>'CO2 factors'!L$7*P41</f><v>0</v></c><c r="Q115" s="200"><f>'CO2 factors'!M$7*Q41</f><v>0</v></c><c r="R115" s="200"><f>'CO2 factors'!N$7*R41</f><v>0</v></c><c r="S115" s="200"><f>'CO2 factors'!O$7*S41</f><v>0</v></c><c r="T115" s="68"><f t="shared" si="31"/><v>0</v></c><c r="U115" s="68"><f t="shared" si="32"/><v>2973.1278867527249</v></c></row><row r="116" spans="1:31" s="21" customFormat="1" ht="15.75"><c r="A116" s="22"/><c r="B116" s="198" t="str"><f>Translation!A84</f><v>Public lighting</v></c><c r="C116" s="200"><f t="shared" si="42"/><v>956.71603530732102</v></c><c r="D116" s="200"><f t="shared" si="43"/><v>0</v></c><c r="E116" s="200"><f t="shared" si="44"/><v>0</v></c><c r="F116" s="68"><f t="shared" si="27"/><v>956.71603530732102</v></c><c r="G116" s="200"><f>'CO2 factors'!C$7*G42</f><v>0</v></c><c r="H116" s="200"><f>'CO2 factors'!D$7*H42</f><v>0</v></c><c r="I116" s="200"><f>'CO2 factors'!E$7*I42</f><v>0</v></c><c r="J116" s="200"><f>'CO2 factors'!F$7*J42</f><v>0</v></c><c r="K116" s="200"><f>'CO2 factors'!G$7*K42</f><v>0</v></c><c r="L116" s="200"><f>'CO2 factors'!H$7*L42</f><v>0</v></c><c r="M116" s="68"><f t="shared" si="29"/><v>0</v></c><c r="N116" s="200"><f>'CO2 factors'!J$7*N42</f><v>0</v></c><c r="O116" s="200"><f>'CO2 factors'!K$7*O42</f><v>0</v></c><c r="P116" s="200"><f>'CO2 factors'!L$7*P42</f><v>0</v></c><c r="Q116" s="200"><f>'CO2 factors'!M$7*Q42</f><v>0</v></c><c r="R116" s="200"><f>'CO2 factors'!N$7*R42</f><v>0</v></c><c r="S116" s="200"><f>'CO2 factors'!O$7*S42</f><v>0</v></c><c r="T116" s="68"><f t="shared" si="31"/><v>0</v></c><c r="U116" s="68"><f t="shared" si="32"/><v>956.71603530732102</v></c></row><row r="117" spans="1:31" s="21" customFormat="1" ht="15.75"><c r="A117" s="22"/><c r="B117" s="65" t="str"><f>Translation!A85</f><v>TRANSPORTS</v></c><c r="C117" s="68"><f>SUM(C118:C121)</f><v>17.285048723961619</v></c><c r="D117" s="68"><f>SUM(D118:D121)</f><v>0</v></c><c r="E117" s="68"><f>SUM(E118:E121)</f><v>0</v></c><c r="F117" s="68"><f t="shared" si="27"/><v>17.285048723961619</v></c><c r="G117" s="68"><f t="shared" ref="G117:L117" si="45">SUM(G118:G121)</f><v>0</v></c><c r="H117" s="68"><f t="shared" si="45"/><v>10231.435250740789</v></c><c r="I117" s="68"><f t="shared" si="45"/><v>16079.664744054706</v></c><c r="J117" s="68"><f t="shared" si="45"/><v>0</v></c><c r="K117" s="68"><f t="shared" si="45"/><v>0</v></c><c r="L117" s="68"><f t="shared" si="45"/><v>0</v></c><c r="M117" s="68"><f t="shared" si="29"/><v>26311.099994795495</v></c><c r="N117" s="68"><f t="shared" ref="N117:S117" si="46">SUM(N118:N121)</f><v>0</v></c><c r="O117" s="68"><f t="shared" si="46"/><v>0</v></c><c r="P117" s="68"><f t="shared" si="46"/><v>0</v></c><c r="Q117" s="68"><f t="shared" si="46"/><v>0</v></c><c r="R117" s="68"><f t="shared" si="46"/><v>0</v></c><c r="S117" s="68"><f t="shared" si="46"/><v>0</v></c><c r="T117" s="68"><f t="shared" si="31"/><v>0</v></c><c r="U117" s="68"><f t="shared" si="32"/><v>26328.385043519458</v></c></row><row r="118" spans="1:31" s="21" customFormat="1" ht="30"><c r="A118" s="22"/><c r="B118" s="198" t="str"><f>Translation!A86</f><v>Passenger road transport and other passenger road transport services (public transports, taxi, tourism, school buses, etc.)</v></c><c r="C118" s="200"><f>IF(C$48&gt;0, ($S$128+$V$137)/C$48,0)*C44</f><v>17.285048723961619</v></c><c r="D118" s="200"><f>IF(D$48&gt;0, ($S$129)/D$48,0)*D44</f><v>0</v></c><c r="E118" s="200"><f>IF(E$48&gt;0, ($S$130)/E$48,0)*E44</f><v>0</v></c><c r="F118" s="68"><f t="shared" si="27"/><v>17.285048723961619</v></c><c r="G118" s="200"><f>'CO2 factors'!C$7*G44</f><v>0</v></c><c r="H118" s="200"><f>'CO2 factors'!D$7*H44</f><v>177.69442268799136</v></c><c r="I118" s="200"><f>'CO2 factors'!E$7*I44</f><v>279.26353182016908</v></c><c r="J118" s="200"><f>'CO2 factors'!F$7*J44</f><v>0</v></c><c r="K118" s="200"><f>'CO2 factors'!G$7*K44</f><v>0</v></c><c r="L118" s="200"><f>'CO2 factors'!H$7*L44</f><v>0</v></c><c r="M118" s="68"><f t="shared" si="29"/><v>456.95795450816047</v></c><c r="N118" s="200"><f>'CO2 factors'!J$7*N44</f><v>0</v></c><c r="O118" s="200"><f>'CO2 factors'!K$7*O44</f><v>0</v></c><c r="P118" s="200"><f>'CO2 factors'!L$7*P44</f><v>0</v></c><c r="Q118" s="200"><f>'CO2 factors'!M$7*Q44</f><v>0</v></c><c r="R118" s="200"><f>'CO2 factors'!N$7*R44</f><v>0</v></c><c r="S118" s="200"><f>'CO2 factors'!O$7*S44</f><v>0</v></c><c r="T118" s="68"><f t="shared" si="31"/><v>0</v></c><c r="U118" s="68"><f t="shared" si="32"/><v>474.24300323212208</v></c></row><row r="119" spans="1:31" s="21" customFormat="1" ht="15.75"><c r="A119" s="22"/><c r="B119" s="198" t="str"><f>Translation!A87</f><v>Freight transport by road and removal services</v></c><c r="C119" s="200"><f>IF(C$48&gt;0, ($S$128+$V$137)/C$48,0)*C45</f><v>0</v></c><c r="D119" s="200"><f>IF(D$48&gt;0, ($S$129)/D$48,0)*D45</f><v>0</v></c><c r="E119" s="200"><f>IF(E$48&gt;0, ($S$130)/E$48,0)*E45</f><v>0</v></c><c r="F119" s="68"><f t="shared" si="27"/><v>0</v></c><c r="G119" s="200"><f>'CO2 factors'!C$7*G45</f><v>0</v></c><c r="H119" s="200"><f>'CO2 factors'!D$7*H45</f><v>3168.5499451610362</v></c><c r="I119" s="200"><f>'CO2 factors'!E$7*I45</f><v>4979.6748544436614</v></c><c r="J119" s="200"><f>'CO2 factors'!F$7*J45</f><v>0</v></c><c r="K119" s="200"><f>'CO2 factors'!G$7*K45</f><v>0</v></c><c r="L119" s="200"><f>'CO2 factors'!H$7*L45</f><v>0</v></c><c r="M119" s="68"><f t="shared" si="29"/><v>8148.2247996046972</v></c><c r="N119" s="200"><f>'CO2 factors'!J$7*N45</f><v>0</v></c><c r="O119" s="200"><f>'CO2 factors'!K$7*O45</f><v>0</v></c><c r="P119" s="200"><f>'CO2 factors'!L$7*P45</f><v>0</v></c><c r="Q119" s="200"><f>'CO2 factors'!M$7*Q45</f><v>0</v></c><c r="R119" s="200"><f>'CO2 factors'!N$7*R45</f><v>0</v></c><c r="S119" s="200"><f>'CO2 factors'!O$7*S45</f><v>0</v></c><c r="T119" s="68"><f t="shared" si="31"/><v>0</v></c><c r="U119" s="68"><f t="shared" si="32"/><v>8148.2247996046972</v></c></row><row r="120" spans="1:31" s="21" customFormat="1" ht="15.75"><c r="A120" s="22"/><c r="B120" s="198" t="str"><f>Translation!A88</f><v>Other fleet for public and private services</v></c><c r="C120" s="200"><f>IF(C$48&gt;0, ($S$128+$V$137)/C$48,0)*C46</f><v>0</v></c><c r="D120" s="200"><f>IF(D$48&gt;0, ($S$129)/D$48,0)*D46</f><v>0</v></c><c r="E120" s="200"><f>IF(E$48&gt;0, ($S$130)/E$48,0)*E46</f><v>0</v></c><c r="F120" s="68"><f t="shared" si="27"/><v>0</v></c><c r="G120" s="200"><f>'CO2 factors'!C$7*G46</f><v>0</v></c><c r="H120" s="200"><f>'CO2 factors'!D$7*H46</f><v>0</v></c><c r="I120" s="200"><f>'CO2 factors'!E$7*I46</f><v>0</v></c><c r="J120" s="200"><f>'CO2 factors'!F$7*J46</f><v>0</v></c><c r="K120" s="200"><f>'CO2 factors'!G$7*K46</f><v>0</v></c><c r="L120" s="200"><f>'CO2 factors'!H$7*L46</f><v>0</v></c><c r="M120" s="68"><f t="shared" si="29"/><v>0</v></c><c r="N120" s="200"><f>'CO2 factors'!J$7*N46</f><v>0</v></c><c r="O120" s="200"><f>'CO2 factors'!K$7*O46</f><v>0</v></c><c r="P120" s="200"><f>'CO2 factors'!L$7*P46</f><v>0</v></c><c r="Q120" s="200"><f>'CO2 factors'!M$7*Q46</f><v>0</v></c><c r="R120" s="200"><f>'CO2 factors'!N$7*R46</f><v>0</v></c><c r="S120" s="200"><f>'CO2 factors'!O$7*S46</f><v>0</v></c><c r="T120" s="68"><f t="shared" si="31"/><v>0</v></c><c r="U120" s="68"><f t="shared" si="32"/><v>0</v></c></row><row r="121" spans="1:31" s="21" customFormat="1" ht="15.75"><c r="A121" s="22"/><c r="B121" s="197" t="str"><f>Translation!A89</f><v>Private transports</v></c><c r="C121" s="200"><f>IF(C$48&gt;0, ($S$128+$V$137)/C$48,0)*C47</f><v>0</v></c><c r="D121" s="200"><f>IF(D$48&gt;0, ($S$129)/D$48,0)*D47</f><v>0</v></c><c r="E121" s="200"><f>IF(E$48&gt;0, ($S$130)/E$48,0)*E47</f><v>0</v></c><c r="F121" s="68"><f t="shared" si="27"/><v>0</v></c><c r="G121" s="200"><f>'CO2 factors'!C$7*G47</f><v>0</v></c><c r="H121" s="200"><f>'CO2 factors'!D$7*H47</f><v>6885.1908828917612</v></c><c r="I121" s="200"><f>'CO2 factors'!E$7*I47</f><v>10820.726357790876</v></c><c r="J121" s="200"><f>'CO2 factors'!F$7*J47</f><v>0</v></c><c r="K121" s="200"><f>'CO2 factors'!G$7*K47</f><v>0</v></c><c r="L121" s="200"><f>'CO2 factors'!H$7*L47</f><v>0</v></c><c r="M121" s="68"><f t="shared" si="29"/><v>17705.917240682636</v></c><c r="N121" s="200"><f>'CO2 factors'!J$7*N47</f><v>0</v></c><c r="O121" s="200"><f>'CO2 factors'!K$7*O47</f><v>0</v></c><c r="P121" s="200"><f>'CO2 factors'!L$7*P47</f><v>0</v></c><c r="Q121" s="200"><f>'CO2 factors'!M$7*Q47</f><v>0</v></c><c r="R121" s="200"><f>'CO2 factors'!N$7*R47</f><v>0</v></c><c r="S121" s="200"><f>'CO2 factors'!O$7*S47</f><v>0</v></c><c r="T121" s="68"><f t="shared" si="31"/><v>0</v></c><c r="U121" s="68"><f t="shared" si="32"/><v>17705.917240682636</v></c></row><row r="122" spans="1:31" s="21" customFormat="1" ht="15.75"><c r="A122" s="22"/><c r="B122" s="77" t="str"><f>Translation!A117</f><v>TOTAL FOR INTERNAL MARKET</v></c><c r="C122" s="69"><f>C91+C101+C104+C108+C117</f><v>51312.380609222608</v></c><c r="D122" s="69"><f>D91+D101+D104+D108+D117</f><v>0</v></c><c r="E122" s="69"><f>E91+E101+E104+E108+E117</f><v>0</v></c><c r="F122" s="68"><f t="shared" si="27"/><v>51312.380609222608</v></c><c r="G122" s="69"><f t="shared" ref="G122:L122" si="47">G91+G101+G104+G108+G117</f><v>3777.2388857236119</v></c><c r="H122" s="69"><f t="shared" si="47"/><v>10231.435250740789</v></c><c r="I122" s="69"><f t="shared" si="47"/><v>16079.664744054706</v></c><c r="J122" s="69"><f t="shared" si="47"/><v>2343.5768438938517</v></c><c r="K122" s="69"><f t="shared" si="47"/><v>0</v></c><c r="L122" s="69"><f t="shared" si="47"/><v>0</v></c><c r="M122" s="68"><f t="shared" si="29"/><v>32431.915724412956</v></c><c r="N122" s="69"><f t="shared" ref="N122:S122" si="48">N91+N101+N104+N108+N117</f><v>0</v></c><c r="O122" s="69"><f t="shared" si="48"/><v>0</v></c><c r="P122" s="69"><f t="shared" si="48"/><v>0</v></c><c r="Q122" s="69"><f t="shared" si="48"/><v>0</v></c><c r="R122" s="69"><f t="shared" si="48"/><v>0</v></c><c r="S122" s="69"><f t="shared" si="48"/><v>0</v></c><c r="T122" s="68"><f t="shared" si="31"/><v>0</v></c><c r="U122" s="68"><f t="shared" si="32"/><v>83744.296333635561</v></c></row><row r="123" spans="1:31" s="55" customFormat="1" ht="15"><c r="B123" s="67"/><c r="C123" s="66"/><c r="D123" s="66"/><c r="E123" s="66"/><c r="F123" s="66"/><c r="G123" s="66"/><c r="H123" s="66"/><c r="I123" s="66"/><c r="J123" s="66"/><c r="K123" s="66"/><c r="L123" s="66"/><c r="M123" s="66"/><c r="N123" s="66"/><c r="O123" s="66"/><c r="P123" s="66"/><c r="Q123" s="66"/><c r="R123" s="66"/><c r="S123" s="66"/><c r="T123" s="66"/><c r="U123" s="66"/><c r="V123" s="66"/><c r="W123" s="66"/></row><row r="124" spans="1:31" s="91" customFormat="1" ht="31.5"><c r="B124" s="101" t="str"><f>Translation!A147</f><v>CO2 EMISSIONS FROM PRODUCTION</v></c><c r="C124" s="102"/><c r="D124" s="102"/><c r="E124" s="102"/><c r="F124" s="102"/><c r="G124" s="102"/><c r="H124" s="102"/><c r="I124" s="102"/><c r="J124" s="102"/><c r="K124" s="102"/><c r="L124" s="102"/><c r="M124" s="102"/><c r="N124" s="102"/><c r="O124" s="102"/><c r="P124" s="102"/><c r="Q124" s="102"/><c r="R124" s="102"/><c r="S124" s="103" t="str"><f>Translation!$A$17</f><v>[t CO2]</v></c><c r="T124" s="104"/><c r="U124" s="105"/><c r="V124" s="105"/><c r="W124" s="103" t="str"><f>Translation!$A$19</f><v>[t CO2/MWh]</v></c><c r="X124" s="97"/><c r="Y124" s="97"/><c r="Z124" s="97"/><c r="AA124" s="97"/><c r="AB124" s="97"/><c r="AC124" s="97"/><c r="AD124" s="97"/><c r="AE124" s="97"/></row><row r="125" spans="1:31" s="55" customFormat="1" ht="30" customHeight="1"><c r="B125" s="276" t="str"><f>Translation!A120</f><v>PRODUCTION SECTOR</v></c><c r="C125" s="271" t="str"><f>Translation!A142</f><v>PRIMARY ENERGY SOURCE</v></c><c r="D125" s="272"/><c r="E125" s="272"/><c r="F125" s="272"/><c r="G125" s="272"/><c r="H125" s="272"/><c r="I125" s="272"/><c r="J125" s="272"/><c r="K125" s="272"/><c r="L125" s="272"/><c r="M125" s="272"/><c r="N125" s="272"/><c r="O125" s="272"/><c r="P125" s="272"/><c r="Q125" s="272"/><c r="R125" s="272"/><c r="S125" s="273"/><c r="T125" s="64"/><c r="U125" s="306" t="str"><f>Translation!A122</f><v>Energy product</v></c><c r="V125" s="307"/><c r="W125" s="274" t="str"><f>Translation!A149</f><v>CO2 EMISSION FACTORS</v></c><c r="X125" s="61"/><c r="Y125" s="61"/><c r="Z125" s="61"/><c r="AA125" s="61"/><c r="AB125" s="61"/><c r="AC125" s="61"/><c r="AD125" s="61"/><c r="AE125" s="61"/></row><row r="126" spans="1:31" s="55" customFormat="1" ht="15" customHeight="1"><c r="B126" s="277"/><c r="C126" s="271" t="str"><f>Translation!A98</f><v>Fossil fuels</v></c><c r="D126" s="272"/><c r="E126" s="272"/><c r="F126" s="272"/><c r="G126" s="272"/><c r="H126" s="272"/><c r="I126" s="273"/><c r="J126" s="271" t="str"><f>Translation!A107</f><v>Renewable energy sources</v></c><c r="K126" s="272"/><c r="L126" s="272"/><c r="M126" s="272"/><c r="N126" s="272"/><c r="O126" s="272"/><c r="P126" s="272"/><c r="Q126" s="272"/><c r="R126" s="273"/><c r="S126" s="313" t="str"><f>Translation!A118</f><v>TOTAL</v></c><c r="T126" s="64"/><c r="U126" s="308"/><c r="V126" s="309"/><c r="W126" s="312"/><c r="X126" s="61"/><c r="Y126" s="61"/><c r="Z126" s="61"/><c r="AA126" s="61"/><c r="AB126" s="61"/><c r="AC126" s="61"/><c r="AD126" s="61"/><c r="AE126" s="61"/></row><row r="127" spans="1:31" s="55" customFormat="1" ht="69.75" customHeight="1"><c r="B127" s="65" t="str"><f>Translation!A122</f><v>Energy product</v></c><c r="C127" s="112" t="str"><f>Translation!A99</f><v>Fueloil</v></c><c r="D127" s="112" t="str"><f>Translation!A100</f><v>Diesel</v></c><c r="E127" s="112" t="str"><f>Translation!A101</f><v>Gasoline</v></c><c r="F127" s="112" t="str"><f>Translation!A102</f><v>LPG</v></c><c r="G127" s="112" t="str"><f>Translation!A103</f><v>Natural gas</v></c><c r="H127" s="112" t="str"><f>Translation!A104</f><v>Coal</v></c><c r="I127" s="112" t="str"><f>Translation!A116</f><v>Subtotal</v></c><c r="J127" s="112" t="str"><f>Translation!A108</f><v>Hydro</v></c><c r="K127" s="112" t="str"><f>Translation!A109</f><v>Wind</v></c><c r="L127" s="112" t="str"><f>Translation!A110</f><v>Solar</v></c><c r="M127" s="112" t="str"><f>Translation!A111</f><v>Geothermal</v></c><c r="N127" s="112" t="str"><f>Translation!A112</f><v>Ocean</v></c><c r="O127" s="112" t="str"><f>Translation!A113</f><v>Biomass</v></c><c r="P127" s="112" t="str"><f>Translation!A114</f><v>Urban waste</v></c><c r="Q127" s="112" t="str"><f>Translation!A115</f><v>Energy recovery</v></c><c r="R127" s="112" t="str"><f>Translation!A116</f><v>Subtotal</v></c><c r="S127" s="313"/><c r="T127" s="64"/><c r="U127" s="310"/><c r="V127" s="311"/><c r="W127" s="275"/><c r="X127" s="61"/><c r="Y127" s="61"/><c r="Z127" s="61"/><c r="AA127" s="61"/><c r="AB127" s="61"/><c r="AC127" s="61"/><c r="AD127" s="61"/><c r="AE127" s="61"/></row><row r="128" spans="1:31" s="55" customFormat="1" ht="15.75"><c r="B128" s="199" t="str"><f>Translation!A123</f><v>Electricity</v></c><c r="C128" s="204"><f>'CO2 factors'!C$7*C67</f><v>19893.258739516819</v></c><c r="D128" s="204"><f>'CO2 factors'!D$7*D67</f><v>1112.3645490426995</v></c><c r="E128" s="204"><f>'CO2 factors'!E$7*E67</f><v>0</v></c><c r="F128" s="204"><f>'CO2 factors'!F$7*F67</f><v>0</v></c><c r="G128" s="204"><f>'CO2 factors'!G$7*G67</f><v>30306.757320663088</v></c><c r="H128" s="204"><f>'CO2 factors'!H$7*H67</f><v>0</v></c><c r="I128" s="63"><f>SUM(C128:H128)</f><v>51312.380609222608</v></c><c r="J128" s="204"><f>'CO2 factors'!J$7*J67</f><v>0</v></c><c r="K128" s="204"><f>'CO2 factors'!K$7*K67</f><v>0</v></c><c r="L128" s="204"><f>'CO2 factors'!L$7*L67</f><v>0</v></c><c r="M128" s="204"><f>'CO2 factors'!M$7*M67</f><v>0</v></c><c r="N128" s="204"><f>'CO2 factors'!N$7*N67</f><v>0</v></c><c r="O128" s="204"><f>'CO2 factors'!O$7*O67</f><v>0</v></c><c r="P128" s="204"><f>'CO2 factors'!P$7*P67</f><v>0</v></c><c r="Q128" s="204"><f>'CO2 factors'!Q$7*Q67</f><v>0</v></c><c r="R128" s="63"><f>SUM(J128:Q128)</f><v>0</v></c><c r="S128" s="63"><f>I128+R128</f><v>51312.380609222608</v></c><c r="T128" s="62"/><c r="U128" s="315" t="str"><f>Translation!A123</f><v>Electricity</v></c><c r="V128" s="316"/><c r="W128" s="205"><f>IF(S58&gt;0,S128/S58,0)</f><v>0.55615984869205182</v></c><c r="X128" s="61"/><c r="Y128" s="61"/><c r="Z128" s="61"/><c r="AA128" s="61"/><c r="AB128" s="61"/><c r="AC128" s="61"/><c r="AD128" s="61"/><c r="AE128" s="61"/></row><row r="129" spans="1:31" s="55" customFormat="1" ht="15.75"><c r="B129" s="199" t="str"><f>Translation!A124</f><v>Heat</v></c><c r="C129" s="204"><f>'CO2 factors'!C$7*C68</f><v>0</v></c><c r="D129" s="204"><f>'CO2 factors'!D$7*D68</f><v>0</v></c><c r="E129" s="204"><f>'CO2 factors'!E$7*E68</f><v>0</v></c><c r="F129" s="204"><f>'CO2 factors'!F$7*F68</f><v>0</v></c><c r="G129" s="204"><f>'CO2 factors'!G$7*G68</f><v>0</v></c><c r="H129" s="204"><f>'CO2 factors'!H$7*H68</f><v>0</v></c><c r="I129" s="63"><f>SUM(C129:H129)</f><v>0</v></c><c r="J129" s="204"><f>'CO2 factors'!J$7*J68</f><v>0</v></c><c r="K129" s="204"><f>'CO2 factors'!K$7*K68</f><v>0</v></c><c r="L129" s="204"><f>'CO2 factors'!L$7*L68</f><v>0</v></c><c r="M129" s="204"><f>'CO2 factors'!M$7*M68</f><v>0</v></c><c r="N129" s="204"><f>'CO2 factors'!N$7*N68</f><v>0</v></c><c r="O129" s="204"><f>'CO2 factors'!O$7*O68</f><v>0</v></c><c r="P129" s="204"><f>'CO2 factors'!P$7*P68</f><v>0</v></c><c r="Q129" s="204"><f>'CO2 factors'!Q$7*Q68</f><v>0</v></c><c r="R129" s="63"><f>SUM(J129:Q129)</f><v>0</v></c><c r="S129" s="63"><f>I129+R129</f><v>0</v></c><c r="T129" s="62"/><c r="U129" s="314" t="str"><f>Translation!A124</f><v>Heat</v></c><c r="V129" s="314"/><c r="W129" s="205"><f>IF(S59&gt;0,S129/S59,0)</f><v>0</v></c><c r="X129" s="61"/><c r="Y129" s="61"/><c r="Z129" s="61"/><c r="AA129" s="61"/><c r="AB129" s="61"/><c r="AC129" s="61"/><c r="AD129" s="61"/><c r="AE129" s="61"/></row><row r="130" spans="1:31" s="55" customFormat="1" ht="15.75"><c r="B130" s="199" t="str"><f>Translation!A125</f><v>Cold</v></c><c r="C130" s="204"><f>'CO2 factors'!C$7*C69</f><v>0</v></c><c r="D130" s="204"><f>'CO2 factors'!D$7*D69</f><v>0</v></c><c r="E130" s="204"><f>'CO2 factors'!E$7*E69</f><v>0</v></c><c r="F130" s="204"><f>'CO2 factors'!F$7*F69</f><v>0</v></c><c r="G130" s="204"><f>'CO2 factors'!G$7*G69</f><v>0</v></c><c r="H130" s="204"><f>'CO2 factors'!H$7*H69</f><v>0</v></c><c r="I130" s="63"><f>SUM(C130:H130)</f><v>0</v></c><c r="J130" s="204"><f>'CO2 factors'!J$7*J69</f><v>0</v></c><c r="K130" s="204"><f>'CO2 factors'!K$7*K69</f><v>0</v></c><c r="L130" s="204"><f>'CO2 factors'!L$7*L69</f><v>0</v></c><c r="M130" s="204"><f>'CO2 factors'!M$7*M69</f><v>0</v></c><c r="N130" s="204"><f>'CO2 factors'!N$7*N69</f><v>0</v></c><c r="O130" s="204"><f>'CO2 factors'!O$7*O69</f><v>0</v></c><c r="P130" s="204"><f>'CO2 factors'!P$7*P69</f><v>0</v></c><c r="Q130" s="204"><f>'CO2 factors'!Q$7*Q69</f><v>0</v></c><c r="R130" s="63"><f>SUM(J130:Q130)</f><v>0</v></c><c r="S130" s="63"><f>I130+R130</f><v>0</v></c><c r="T130" s="62"/><c r="U130" s="314" t="str"><f>Translation!A125</f><v>Cold</v></c><c r="V130" s="314"/><c r="W130" s="205"><f>IF(S60&gt;0,S130/S60,0)</f><v>0</v></c><c r="X130" s="61"/><c r="Y130" s="61"/><c r="Z130" s="61"/><c r="AA130" s="61"/><c r="AB130" s="61"/><c r="AC130" s="61"/><c r="AD130" s="61"/><c r="AE130" s="61"/></row><row r="131" spans="1:31" s="55" customFormat="1" ht="15.75"><c r="B131" s="74" t="str"><f>Translation!A118</f><v>TOTAL</v></c><c r="C131" s="57"><f t="shared" ref="C131:S131" si="49">SUM(C128:C130)</f><v>19893.258739516819</v></c><c r="D131" s="57"><f t="shared" si="49"/><v>1112.3645490426995</v></c><c r="E131" s="57"><f t="shared" si="49"/><v>0</v></c><c r="F131" s="57"><f t="shared" si="49"/><v>0</v></c><c r="G131" s="57"><f t="shared" si="49"/><v>30306.757320663088</v></c><c r="H131" s="57"><f t="shared" si="49"/><v>0</v></c><c r="I131" s="57"><f t="shared" si="49"/><v>51312.380609222608</v></c><c r="J131" s="57"><f t="shared" si="49"/><v>0</v></c><c r="K131" s="57"><f t="shared" si="49"/><v>0</v></c><c r="L131" s="57"><f t="shared" si="49"/><v>0</v></c><c r="M131" s="57"><f t="shared" si="49"/><v>0</v></c><c r="N131" s="57"><f t="shared" si="49"/><v>0</v></c><c r="O131" s="57"><f t="shared" si="49"/><v>0</v></c><c r="P131" s="57"><f t="shared" si="49"/><v>0</v></c><c r="Q131" s="57"><f t="shared" si="49"/><v>0</v></c><c r="R131" s="57"><f t="shared" si="49"/><v>0</v></c><c r="S131" s="57"><f t="shared" si="49"/><v>51312.380609222608</v></c><c r="T131" s="60"/><c r="U131" s="60"/><c r="V131" s="61"/><c r="W131" s="61"/><c r="X131" s="61"/><c r="Y131" s="61"/><c r="Z131" s="61"/><c r="AA131" s="61"/><c r="AB131" s="61"/><c r="AC131" s="60"/><c r="AD131" s="61"/></row><row r="132" spans="1:31" s="59" customFormat="1" ht="15"><c r="B132" s="78"/></row><row r="133" spans="1:31" s="91" customFormat="1" ht="31.5"><c r="B133" s="92" t="str"><f>Translation!A146</f><v>CO2 EMISSIONS</v></c><c r="C133" s="94"/><c r="D133" s="94"/><c r="E133" s="94"/><c r="F133" s="94"/><c r="G133" s="94"/><c r="H133" s="94"/><c r="I133" s="95"/><c r="M133" s="95"/><c r="Y133" s="93" t="str"><f>Translation!$A$17</f><v>[t CO2]</v></c><c r="AB133" s="93" t="str"><f>Translation!$A$17</f><v>[t CO2]</v></c></row><row r="134" spans="1:31" s="55" customFormat="1" ht="30" customHeight="1"><c r="B134" s="281" t="str"><f>Translation!A122</f><v>Energy product</v></c><c r="C134" s="289" t="str"><f>Translation!A142</f><v>PRIMARY ENERGY SOURCE</v></c><c r="D134" s="290"/><c r="E134" s="290"/><c r="F134" s="290"/><c r="G134" s="290"/><c r="H134" s="290"/><c r="I134" s="290"/><c r="J134" s="290"/><c r="K134" s="290"/><c r="L134" s="290"/><c r="M134" s="290"/><c r="N134" s="290"/><c r="O134" s="290"/><c r="P134" s="290"/><c r="Q134" s="290"/><c r="R134" s="290"/><c r="S134" s="290"/><c r="T134" s="290"/><c r="U134" s="290"/><c r="V134" s="290"/><c r="W134" s="290"/><c r="X134" s="290"/><c r="Y134" s="291"/><c r="AA134" s="274" t="str"><f>Translation!A150</f><v>CO2 emissions from ETS installations included in the calculations for final use of energy</v></c><c r="AB134" s="274" t="str"><f>Translation!A151</f><v>CO2 emissions from ETS installations included in the calculations for secondary energy production</v></c></row><row r="135" spans="1:31" s="55" customFormat="1" ht="15" customHeight="1"><c r="B135" s="282"/><c r="C135" s="289" t="str"><f>Translation!A98</f><v>Fossil fuels</v></c><c r="D135" s="290"/><c r="E135" s="290"/><c r="F135" s="290"/><c r="G135" s="290"/><c r="H135" s="290"/><c r="I135" s="291"/><c r="J135" s="289" t="str"><f>Translation!A107</f><v>Renewable energy sources</v></c><c r="K135" s="290"/><c r="L135" s="290"/><c r="M135" s="290"/><c r="N135" s="290"/><c r="O135" s="290"/><c r="P135" s="290"/><c r="Q135" s="290"/><c r="R135" s="291"/><c r="S135" s="278" t="str"><f>Translation!A123</f><v>Electricity</v></c><c r="T135" s="279"/><c r="U135" s="279"/><c r="V135" s="280"/><c r="W135" s="115" t="str"><f>Translation!A124</f><v>Heat</v></c><c r="X135" s="115" t="str"><f>Translation!A125</f><v>Cold</v></c><c r="Y135" s="251" t="str"><f>Translation!A118</f><v>TOTAL</v></c><c r="AA135" s="312"/><c r="AB135" s="312"/></row><row r="136" spans="1:31" s="55" customFormat="1" ht="90.75" customHeight="1"><c r="B136" s="283"/><c r="C136" s="113" t="str"><f>Translation!A99</f><v>Fueloil</v></c><c r="D136" s="113" t="str"><f>Translation!A100</f><v>Diesel</v></c><c r="E136" s="113" t="str"><f>Translation!A101</f><v>Gasoline</v></c><c r="F136" s="113" t="str"><f>Translation!A102</f><v>LPG</v></c><c r="G136" s="113" t="str"><f>Translation!A103</f><v>Natural gas</v></c><c r="H136" s="113" t="str"><f>Translation!A104</f><v>Coal</v></c><c r="I136" s="113" t="str"><f>Translation!A116</f><v>Subtotal</v></c><c r="J136" s="113" t="str"><f>Translation!A108</f><v>Hydro</v></c><c r="K136" s="113" t="str"><f>Translation!A109</f><v>Wind</v></c><c r="L136" s="113" t="str"><f>Translation!A110</f><v>Solar</v></c><c r="M136" s="113" t="str"><f>Translation!A111</f><v>Geothermal</v></c><c r="N136" s="113" t="str"><f>Translation!A112</f><v>Ocean</v></c><c r="O136" s="113" t="str"><f>Translation!A113</f><v>Biomass</v></c><c r="P136" s="113" t="str"><f>Translation!A114</f><v>Urban waste</v></c><c r="Q136" s="113" t="str"><f>Translation!A115</f><v>Energy recovery</v></c><c r="R136" s="113" t="str"><f>Translation!A116</f><v>Subtotal</v></c><c r="S136" s="58" t="str"><f>Translation!A144</f><v>Imported electricity (cable)</v></c><c r="T136" s="58" t="str"><f>Translation!A145</f><v>Exported electricity (cable)</v></c><c r="U136" s="58" t="str"><f>Translation!A136</f><v>Reexportation and external consumption</v></c><c r="V136" s="111" t="str"><f>Translation!A116</f><v>Subtotal</v></c><c r="W136" s="111" t="str"><f>Translation!A136</f><v>Reexportation and external consumption</v></c><c r="X136" s="111" t="str"><f>Translation!A136</f><v>Reexportation and external consumption</v></c><c r="Y136" s="251"/><c r="AA136" s="275"/><c r="AB136" s="275"/></row><row r="137" spans="1:31" s="55" customFormat="1" ht="15.75"><c r="B137" s="114" t="str"><f>Translation!A118</f><v>TOTAL</v></c><c r="C137" s="201"><f>'CO2 factors'!C$7*C76</f><v>23670.49762524043</v></c><c r="D137" s="201"><f>'CO2 factors'!D$7*D76</f><v>11343.79979978349</v></c><c r="E137" s="201"><f>'CO2 factors'!E$7*E76</f><v>16079.664744054706</v></c><c r="F137" s="201"><f>'CO2 factors'!F$7*F76</f><v>2343.5768438938517</v></c><c r="G137" s="201"><f>'CO2 factors'!G$7*G76</f><v>30306.757320663088</v></c><c r="H137" s="201"><f>'CO2 factors'!H$7*H76</f><v>0</v></c><c r="I137" s="57"><f>SUM(C137:H137)</f><v>83744.296333635575</v></c><c r="J137" s="201"><f>'CO2 factors'!J$7*J76</f><v>0</v></c><c r="K137" s="201"><f>'CO2 factors'!K$7*K76</f><v>0</v></c><c r="L137" s="201"><f>'CO2 factors'!L$7*L76</f><v>0</v></c><c r="M137" s="201"><f>'CO2 factors'!M$7*M76</f><v>0</v></c><c r="N137" s="201"><f>'CO2 factors'!N$7*N76</f><v>0</v></c><c r="O137" s="201"><f>'CO2 factors'!O$7*O76</f><v>0</v></c><c r="P137" s="201"><f>'CO2 factors'!P$7*P76</f><v>0</v></c><c r="Q137" s="201"><f>'CO2 factors'!Q$7*Q76</f><v>0</v></c><c r="R137" s="57"><f>SUM(J137:Q137)</f><v>0</v></c><c r="S137" s="201"><f>'CO2 factors'!S$7*S76</f><v>0</v></c><c r="T137" s="201"><f>'CO2 factors'!T$7*T76</f><v>0</v></c><c r="U137" s="201"><f>$W$128*U76</f><v>0</v></c><c r="V137" s="57"><f>S137-T137-U137</f><v>0</v></c><c r="W137" s="201"><f>$W$129*W76</f><v>0</v></c><c r="X137" s="201"><f>$W$130*X76</f><v>0</v></c><c r="Y137" s="57"><f>I137+R137+V137-W137-X137</f><v>83744.296333635575</v></c><c r="AA137" s="164"/><c r="AB137" s="164"/></row><row r="138" spans="1:31" s="55" customFormat="1" ht="15"><c r="B138" s="56"/></row><row r="139" spans="1:31" ht="15.75" customHeight="1"><c r="A139" s="154"/><c r="B139" s="155"/></row><row r="140" spans="1:31" ht="18.75" customHeight="1"><c r="A140" s="153"/><c r="B140" s="253" t="str"><f>Translation!A155</f><v xml:space="preserve">Go to the next sheet dedicated to your Island Sustainable Energy Action Plan </v></c><c r="C140" s="254"/><c r="D140" s="254"/><c r="E140" s="254"/><c r="F140" s="254"/><c r="G140" s="254"/><c r="H140" s="254"/><c r="I140" s="254"/><c r="J140" s="254"/><c r="K140" s="254"/><c r="L140" s="254"/><c r="M140" s="254"/><c r="N140" s="254"/><c r="O140" s="254"/><c r="P140" s="254"/><c r="Q140" s="254"/><c r="R140" s="254"/><c r="S140" s="156"/><c r="T140" s="156"/></row><row r="141" spans="1:31" ht="18.75" customHeight="1"><c r="A141" s="153"/><c r="B141" s="157"/><c r="C141" s="157"/><c r="D141" s="157"/><c r="E141" s="157"/><c r="F141" s="157"/><c r="G141" s="157"/><c r="H141" s="157"/><c r="I141" s="157"/><c r="J141" s="157"/><c r="K141" s="157"/><c r="L141" s="157"/><c r="M141" s="157"/><c r="N141" s="157"/><c r="O141" s="157"/><c r="P141" s="157"/><c r="Q141" s="157"/><c r="R141" s="157"/><c r="S141" s="156"/><c r="T141" s="156"/></row><row r="142" spans="1:31" ht="12.75" customHeight="1"><c r="B142" s="255"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2" s="255"/><c r="D142" s="255"/><c r="E142" s="255"/><c r="F142" s="255"/><c r="G142" s="255"/><c r="H142" s="255"/><c r="I142" s="255"/><c r="J142" s="255"/><c r="K142" s="255"/><c r="L142" s="255"/><c r="M142" s="255"/><c r="N142" s="255"/><c r="O142" s="255"/><c r="P142" s="255"/><c r="Q142" s="255"/><c r="R142" s="255"/><c r="S142" s="255"/><c r="T142" s="255"/><c r="U142" s="255"/></row><row r="143" spans="1:31" ht="12.75" customHeight="1"><c r="B143" s="255"/><c r="C143" s="255"/><c r="D143" s="255"/><c r="E143" s="255"/><c r="F143" s="255"/><c r="G143" s="255"/><c r="H143" s="255"/><c r="I143" s="255"/><c r="J143" s="255"/><c r="K143" s="255"/><c r="L143" s="255"/><c r="M143" s="255"/><c r="N143" s="255"/><c r="O143" s="255"/><c r="P143" s="255"/><c r="Q143" s="255"/><c r="R143" s="255"/><c r="S143" s="255"/><c r="T143" s="255"/><c r="U143" s="255"/></row><row r="144" spans="1:31" ht="12.75" customHeight="1"><c r="B144" s="255"/><c r="C144" s="255"/><c r="D144" s="255"/><c r="E144" s="255"/><c r="F144" s="255"/><c r="G144" s="255"/><c r="H144" s="255"/><c r="I144" s="255"/><c r="J144" s="255"/><c r="K144" s="255"/><c r="L144" s="255"/><c r="M144" s="255"/><c r="N144" s="255"/><c r="O144" s="255"/><c r="P144" s="255"/><c r="Q144" s="255"/><c r="R144" s="255"/><c r="S144" s="255"/><c r="T144" s="255"/><c r="U144" s="255"/></row></sheetData><mergeCells count="70"><mergeCell ref="C8:D8"/><mergeCell ref="S6:U6"/><mergeCell ref="C10:J10"/><mergeCell ref="A4:U4"/><mergeCell ref="A1:U1"/><mergeCell ref="B14:B15"/><mergeCell ref="C14:U14"/><mergeCell ref="C15:F15"/><mergeCell ref="G15:M15"/><mergeCell ref="N15:T15"/><mergeCell ref="U15:U16"/><mergeCell ref="AC55:AC57"/><mergeCell ref="AD55:AD57"/><mergeCell ref="C56:I56"/><mergeCell ref="J56:R56"/><mergeCell ref="S56:S57"/><mergeCell ref="T56:T57"/><mergeCell ref="AB56:AB57"/><mergeCell ref="B55:B56"/><mergeCell ref="C55:S55"/><mergeCell ref="T55:V55"/><mergeCell ref="W55:AB55"/><mergeCell ref="U56:U57"/><mergeCell ref="V56:V57"/><mergeCell ref="W56:X56"/><mergeCell ref="Y56:Z56"/><mergeCell ref="AA56:AA57"/><mergeCell ref="C80:I80"/><mergeCell ref="J80:R80"/><mergeCell ref="S80:S81"/><mergeCell ref="C64:S64"/><mergeCell ref="T64:T66"/><mergeCell ref="C65:I65"/><mergeCell ref="J65:R65"/><mergeCell ref="S65:S66"/><mergeCell ref="C73:Y73"/><mergeCell ref="C74:I74"/><mergeCell ref="J74:R74"/><mergeCell ref="S74:V74"/><mergeCell ref="Y74:Y75"/><mergeCell ref="C79:S79"/><mergeCell ref="S126:S127"/><mergeCell ref="B88:B89"/><mergeCell ref="C88:U88"/><mergeCell ref="C89:F89"/><mergeCell ref="G89:M89"/><mergeCell ref="N89:T89"/><mergeCell ref="U89:U90"/><mergeCell ref="AA134:AA136"/><mergeCell ref="AB134:AB136"/><mergeCell ref="C135:I135"/><mergeCell ref="J135:R135"/><mergeCell ref="S135:V135"/><mergeCell ref="Y135:Y136"/><mergeCell ref="B140:R140"/><mergeCell ref="B142:U144"/><mergeCell ref="B125:B126"/><mergeCell ref="B64:B65"/><mergeCell ref="B73:B75"/><mergeCell ref="B79:B80"/><mergeCell ref="B134:B136"/><mergeCell ref="U128:V128"/><mergeCell ref="U129:V129"/><mergeCell ref="U130:V130"/><mergeCell ref="C134:Y134"/><mergeCell ref="C125:S125"/><mergeCell ref="U125:V127"/><mergeCell ref="W125:W127"/><mergeCell ref="C126:I126"/><mergeCell ref="J126:R126"/></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8.xml><?xml version="1.0" encoding="UTF-8" standalone="yes"?>
<worksheet xmlns="http://schemas.openxmlformats.org/spreadsheetml/2006/main" xmlns:r="http://schemas.openxmlformats.org/officeDocument/2006/relationships"><sheetPr><tabColor rgb="FF00B050"/><pageSetUpPr fitToPage="1"/></sheetPr><dimension ref="A1:R122"/><sheetViews><sheetView showGridLines="0" showZeros="0" tabSelected="1" topLeftCell="A86" zoomScale="70" zoomScaleNormal="70" workbookViewID_"0"><selection activeCell="R118" sqref="R118"/></sheetView></sheetViews><sheetFormatPr defaultColWidth="11.42578125" defaultRowHeight="12.75"/><cols><col min="1" max="1" width="6.7109375" style="21" customWidth="1"/><col min="2" max="2" width="35.5703125" style="21" customWidth="1"/><col min="3" max="3" width="57.7109375" style="21" customWidth="1"/><col min="4" max="4" width="24.85546875" style="21" customWidth="1"/><col min="5" max="6" width="12" style="21" customWidth="1"/><col min="7" max="13" width="18.5703125" style="21" customWidth="1"/><col min="14" max="251" width="11.42578125" style="21"/><col min="252" max="252" width="3.28515625" style="21" customWidth="1"/><col min="253" max="253" width="56.140625" style="21" customWidth="1"/><col min="254" max="254" width="13" style="21" customWidth="1"/><col min="255" max="255" width="12.7109375" style="21" customWidth="1"/><col min="256" max="256" width="11.5703125" style="21" customWidth="1"/><col min="257" max="257" width="11.140625" style="21" customWidth="1"/><col min="258" max="258" width="11.28515625" style="21" customWidth="1"/><col min="259" max="259" width="10.140625" style="21" customWidth="1"/><col min="260" max="260" width="9.5703125" style="21" customWidth="1"/><col min="261" max="261" width="10.7109375" style="21" customWidth="1"/><col min="262" max="262" width="8.5703125" style="21" customWidth="1"/><col min="263" max="263" width="12.42578125" style="21" customWidth="1"/><col min="264" max="264" width="9.7109375" style="21" customWidth="1"/><col min="265" max="265" width="11.28515625" style="21" customWidth="1"/><col min="266" max="266" width="10.42578125" style="21" customWidth="1"/><col min="267" max="267" width="11.42578125" style="21"/><col min="268" max="269" width="12.5703125" style="21" customWidth="1"/><col min="270" max="507" width="11.42578125" style="21"/><col min="508" max="508" width="3.28515625" style="21" customWidth="1"/><col min="509" max="509" width="56.140625" style="21" customWidth="1"/><col min="510" max="510" width="13" style="21" customWidth="1"/><col min="511" max="511" width="12.7109375" style="21" customWidth="1"/><col min="512" max="512" width="11.5703125" style="21" customWidth="1"/><col min="513" max="513" width="11.140625" style="21" customWidth="1"/><col min="514" max="514" width="11.28515625" style="21" customWidth="1"/><col min="515" max="515" width="10.140625" style="21" customWidth="1"/><col min="516" max="516" width="9.5703125" style="21" customWidth="1"/><col min="517" max="517" width="10.7109375" style="21" customWidth="1"/><col min="518" max="518" width="8.5703125" style="21" customWidth="1"/><col min="519" max="519" width="12.42578125" style="21" customWidth="1"/><col min="520" max="520" width="9.7109375" style="21" customWidth="1"/><col min="521" max="521" width="11.28515625" style="21" customWidth="1"/><col min="522" max="522" width="10.42578125" style="21" customWidth="1"/><col min="523" max="523" width="11.42578125" style="21"/><col min="524" max="525" width="12.5703125" style="21" customWidth="1"/><col min="526" max="763" width="11.42578125" style="21"/><col min="764" max="764" width="3.28515625" style="21" customWidth="1"/><col min="765" max="765" width="56.140625" style="21" customWidth="1"/><col min="766" max="766" width="13" style="21" customWidth="1"/><col min="767" max="767" width="12.7109375" style="21" customWidth="1"/><col min="768" max="768" width="11.5703125" style="21" customWidth="1"/><col min="769" max="769" width="11.140625" style="21" customWidth="1"/><col min="770" max="770" width="11.28515625" style="21" customWidth="1"/><col min="771" max="771" width="10.140625" style="21" customWidth="1"/><col min="772" max="772" width="9.5703125" style="21" customWidth="1"/><col min="773" max="773" width="10.7109375" style="21" customWidth="1"/><col min="774" max="774" width="8.5703125" style="21" customWidth="1"/><col min="775" max="775" width="12.42578125" style="21" customWidth="1"/><col min="776" max="776" width="9.7109375" style="21" customWidth="1"/><col min="777" max="777" width="11.28515625" style="21" customWidth="1"/><col min="778" max="778" width="10.42578125" style="21" customWidth="1"/><col min="779" max="779" width="11.42578125" style="21"/><col min="780" max="781" width="12.5703125" style="21" customWidth="1"/><col min="782" max="1019" width="11.42578125" style="21"/><col min="1020" max="1020" width="3.28515625" style="21" customWidth="1"/><col min="1021" max="1021" width="56.140625" style="21" customWidth="1"/><col min="1022" max="1022" width="13" style="21" customWidth="1"/><col min="1023" max="1023" width="12.7109375" style="21" customWidth="1"/><col min="1024" max="1024" width="11.5703125" style="21" customWidth="1"/><col min="1025" max="1025" width="11.140625" style="21" customWidth="1"/><col min="1026" max="1026" width="11.28515625" style="21" customWidth="1"/><col min="1027" max="1027" width="10.140625" style="21" customWidth="1"/><col min="1028" max="1028" width="9.5703125" style="21" customWidth="1"/><col min="1029" max="1029" width="10.7109375" style="21" customWidth="1"/><col min="1030" max="1030" width="8.5703125" style="21" customWidth="1"/><col min="1031" max="1031" width="12.42578125" style="21" customWidth="1"/><col min="1032" max="1032" width="9.7109375" style="21" customWidth="1"/><col min="1033" max="1033" width="11.28515625" style="21" customWidth="1"/><col min="1034" max="1034" width="10.42578125" style="21" customWidth="1"/><col min="1035" max="1035" width="11.42578125" style="21"/><col min="1036" max="1037" width="12.5703125" style="21" customWidth="1"/><col min="1038" max="1275" width="11.42578125" style="21"/><col min="1276" max="1276" width="3.28515625" style="21" customWidth="1"/><col min="1277" max="1277" width="56.140625" style="21" customWidth="1"/><col min="1278" max="1278" width="13" style="21" customWidth="1"/><col min="1279" max="1279" width="12.7109375" style="21" customWidth="1"/><col min="1280" max="1280" width="11.5703125" style="21" customWidth="1"/><col min="1281" max="1281" width="11.140625" style="21" customWidth="1"/><col min="1282" max="1282" width="11.28515625" style="21" customWidth="1"/><col min="1283" max="1283" width="10.140625" style="21" customWidth="1"/><col min="1284" max="1284" width="9.5703125" style="21" customWidth="1"/><col min="1285" max="1285" width="10.7109375" style="21" customWidth="1"/><col min="1286" max="1286" width="8.5703125" style="21" customWidth="1"/><col min="1287" max="1287" width="12.42578125" style="21" customWidth="1"/><col min="1288" max="1288" width="9.7109375" style="21" customWidth="1"/><col min="1289" max="1289" width="11.28515625" style="21" customWidth="1"/><col min="1290" max="1290" width="10.42578125" style="21" customWidth="1"/><col min="1291" max="1291" width="11.42578125" style="21"/><col min="1292" max="1293" width="12.5703125" style="21" customWidth="1"/><col min="1294" max="1531" width="11.42578125" style="21"/><col min="1532" max="1532" width="3.28515625" style="21" customWidth="1"/><col min="1533" max="1533" width="56.140625" style="21" customWidth="1"/><col min="1534" max="1534" width="13" style="21" customWidth="1"/><col min="1535" max="1535" width="12.7109375" style="21" customWidth="1"/><col min="1536" max="1536" width="11.5703125" style="21" customWidth="1"/><col min="1537" max="1537" width="11.140625" style="21" customWidth="1"/><col min="1538" max="1538" width="11.28515625" style="21" customWidth="1"/><col min="1539" max="1539" width="10.140625" style="21" customWidth="1"/><col min="1540" max="1540" width="9.5703125" style="21" customWidth="1"/><col min="1541" max="1541" width="10.7109375" style="21" customWidth="1"/><col min="1542" max="1542" width="8.5703125" style="21" customWidth="1"/><col min="1543" max="1543" width="12.42578125" style="21" customWidth="1"/><col min="1544" max="1544" width="9.7109375" style="21" customWidth="1"/><col min="1545" max="1545" width="11.28515625" style="21" customWidth="1"/><col min="1546" max="1546" width="10.42578125" style="21" customWidth="1"/><col min="1547" max="1547" width="11.42578125" style="21"/><col min="1548" max="1549" width="12.5703125" style="21" customWidth="1"/><col min="1550" max="1787" width="11.42578125" style="21"/><col min="1788" max="1788" width="3.28515625" style="21" customWidth="1"/><col min="1789" max="1789" width="56.140625" style="21" customWidth="1"/><col min="1790" max="1790" width="13" style="21" customWidth="1"/><col min="1791" max="1791" width="12.7109375" style="21" customWidth="1"/><col min="1792" max="1792" width="11.5703125" style="21" customWidth="1"/><col min="1793" max="1793" width="11.140625" style="21" customWidth="1"/><col min="1794" max="1794" width="11.28515625" style="21" customWidth="1"/><col min="1795" max="1795" width="10.140625" style="21" customWidth="1"/><col min="1796" max="1796" width="9.5703125" style="21" customWidth="1"/><col min="1797" max="1797" width="10.7109375" style="21" customWidth="1"/><col min="1798" max="1798" width="8.5703125" style="21" customWidth="1"/><col min="1799" max="1799" width="12.42578125" style="21" customWidth="1"/><col min="1800" max="1800" width="9.7109375" style="21" customWidth="1"/><col min="1801" max="1801" width="11.28515625" style="21" customWidth="1"/><col min="1802" max="1802" width="10.42578125" style="21" customWidth="1"/><col min="1803" max="1803" width="11.42578125" style="21"/><col min="1804" max="1805" width="12.5703125" style="21" customWidth="1"/><col min="1806" max="2043" width="11.42578125" style="21"/><col min="2044" max="2044" width="3.28515625" style="21" customWidth="1"/><col min="2045" max="2045" width="56.140625" style="21" customWidth="1"/><col min="2046" max="2046" width="13" style="21" customWidth="1"/><col min="2047" max="2047" width="12.7109375" style="21" customWidth="1"/><col min="2048" max="2048" width="11.5703125" style="21" customWidth="1"/><col min="2049" max="2049" width="11.140625" style="21" customWidth="1"/><col min="2050" max="2050" width="11.28515625" style="21" customWidth="1"/><col min="2051" max="2051" width="10.140625" style="21" customWidth="1"/><col min="2052" max="2052" width="9.5703125" style="21" customWidth="1"/><col min="2053" max="2053" width="10.7109375" style="21" customWidth="1"/><col min="2054" max="2054" width="8.5703125" style="21" customWidth="1"/><col min="2055" max="2055" width="12.42578125" style="21" customWidth="1"/><col min="2056" max="2056" width="9.7109375" style="21" customWidth="1"/><col min="2057" max="2057" width="11.28515625" style="21" customWidth="1"/><col min="2058" max="2058" width="10.42578125" style="21" customWidth="1"/><col min="2059" max="2059" width="11.42578125" style="21"/><col min="2060" max="2061" width="12.5703125" style="21" customWidth="1"/><col min="2062" max="2299" width="11.42578125" style="21"/><col min="2300" max="2300" width="3.28515625" style="21" customWidth="1"/><col min="2301" max="2301" width="56.140625" style="21" customWidth="1"/><col min="2302" max="2302" width="13" style="21" customWidth="1"/><col min="2303" max="2303" width="12.7109375" style="21" customWidth="1"/><col min="2304" max="2304" width="11.5703125" style="21" customWidth="1"/><col min="2305" max="2305" width="11.140625" style="21" customWidth="1"/><col min="2306" max="2306" width="11.28515625" style="21" customWidth="1"/><col min="2307" max="2307" width="10.140625" style="21" customWidth="1"/><col min="2308" max="2308" width="9.5703125" style="21" customWidth="1"/><col min="2309" max="2309" width="10.7109375" style="21" customWidth="1"/><col min="2310" max="2310" width="8.5703125" style="21" customWidth="1"/><col min="2311" max="2311" width="12.42578125" style="21" customWidth="1"/><col min="2312" max="2312" width="9.7109375" style="21" customWidth="1"/><col min="2313" max="2313" width="11.28515625" style="21" customWidth="1"/><col min="2314" max="2314" width="10.42578125" style="21" customWidth="1"/><col min="2315" max="2315" width="11.42578125" style="21"/><col min="2316" max="2317" width="12.5703125" style="21" customWidth="1"/><col min="2318" max="2555" width="11.42578125" style="21"/><col min="2556" max="2556" width="3.28515625" style="21" customWidth="1"/><col min="2557" max="2557" width="56.140625" style="21" customWidth="1"/><col min="2558" max="2558" width="13" style="21" customWidth="1"/><col min="2559" max="2559" width="12.7109375" style="21" customWidth="1"/><col min="2560" max="2560" width="11.5703125" style="21" customWidth="1"/><col min="2561" max="2561" width="11.140625" style="21" customWidth="1"/><col min="2562" max="2562" width="11.28515625" style="21" customWidth="1"/><col min="2563" max="2563" width="10.140625" style="21" customWidth="1"/><col min="2564" max="2564" width="9.5703125" style="21" customWidth="1"/><col min="2565" max="2565" width="10.7109375" style="21" customWidth="1"/><col min="2566" max="2566" width="8.5703125" style="21" customWidth="1"/><col min="2567" max="2567" width="12.42578125" style="21" customWidth="1"/><col min="2568" max="2568" width="9.7109375" style="21" customWidth="1"/><col min="2569" max="2569" width="11.28515625" style="21" customWidth="1"/><col min="2570" max="2570" width="10.42578125" style="21" customWidth="1"/><col min="2571" max="2571" width="11.42578125" style="21"/><col min="2572" max="2573" width="12.5703125" style="21" customWidth="1"/><col min="2574" max="2811" width="11.42578125" style="21"/><col min="2812" max="2812" width="3.28515625" style="21" customWidth="1"/><col min="2813" max="2813" width="56.140625" style="21" customWidth="1"/><col min="2814" max="2814" width="13" style="21" customWidth="1"/><col min="2815" max="2815" width="12.7109375" style="21" customWidth="1"/><col min="2816" max="2816" width="11.5703125" style="21" customWidth="1"/><col min="2817" max="2817" width="11.140625" style="21" customWidth="1"/><col min="2818" max="2818" width="11.28515625" style="21" customWidth="1"/><col min="2819" max="2819" width="10.140625" style="21" customWidth="1"/><col min="2820" max="2820" width="9.5703125" style="21" customWidth="1"/><col min="2821" max="2821" width="10.7109375" style="21" customWidth="1"/><col min="2822" max="2822" width="8.5703125" style="21" customWidth="1"/><col min="2823" max="2823" width="12.42578125" style="21" customWidth="1"/><col min="2824" max="2824" width="9.7109375" style="21" customWidth="1"/><col min="2825" max="2825" width="11.28515625" style="21" customWidth="1"/><col min="2826" max="2826" width="10.42578125" style="21" customWidth="1"/><col min="2827" max="2827" width="11.42578125" style="21"/><col min="2828" max="2829" width="12.5703125" style="21" customWidth="1"/><col min="2830" max="3067" width="11.42578125" style="21"/><col min="3068" max="3068" width="3.28515625" style="21" customWidth="1"/><col min="3069" max="3069" width="56.140625" style="21" customWidth="1"/><col min="3070" max="3070" width="13" style="21" customWidth="1"/><col min="3071" max="3071" width="12.7109375" style="21" customWidth="1"/><col min="3072" max="3072" width="11.5703125" style="21" customWidth="1"/><col min="3073" max="3073" width="11.140625" style="21" customWidth="1"/><col min="3074" max="3074" width="11.28515625" style="21" customWidth="1"/><col min="3075" max="3075" width="10.140625" style="21" customWidth="1"/><col min="3076" max="3076" width="9.5703125" style="21" customWidth="1"/><col min="3077" max="3077" width="10.7109375" style="21" customWidth="1"/><col min="3078" max="3078" width="8.5703125" style="21" customWidth="1"/><col min="3079" max="3079" width="12.42578125" style="21" customWidth="1"/><col min="3080" max="3080" width="9.7109375" style="21" customWidth="1"/><col min="3081" max="3081" width="11.28515625" style="21" customWidth="1"/><col min="3082" max="3082" width="10.42578125" style="21" customWidth="1"/><col min="3083" max="3083" width="11.42578125" style="21"/><col min="3084" max="3085" width="12.5703125" style="21" customWidth="1"/><col min="3086" max="3323" width="11.42578125" style="21"/><col min="3324" max="3324" width="3.28515625" style="21" customWidth="1"/><col min="3325" max="3325" width="56.140625" style="21" customWidth="1"/><col min="3326" max="3326" width="13" style="21" customWidth="1"/><col min="3327" max="3327" width="12.7109375" style="21" customWidth="1"/><col min="3328" max="3328" width="11.5703125" style="21" customWidth="1"/><col min="3329" max="3329" width="11.140625" style="21" customWidth="1"/><col min="3330" max="3330" width="11.28515625" style="21" customWidth="1"/><col min="3331" max="3331" width="10.140625" style="21" customWidth="1"/><col min="3332" max="3332" width="9.5703125" style="21" customWidth="1"/><col min="3333" max="3333" width="10.7109375" style="21" customWidth="1"/><col min="3334" max="3334" width="8.5703125" style="21" customWidth="1"/><col min="3335" max="3335" width="12.42578125" style="21" customWidth="1"/><col min="3336" max="3336" width="9.7109375" style="21" customWidth="1"/><col min="3337" max="3337" width="11.28515625" style="21" customWidth="1"/><col min="3338" max="3338" width="10.42578125" style="21" customWidth="1"/><col min="3339" max="3339" width="11.42578125" style="21"/><col min="3340" max="3341" width="12.5703125" style="21" customWidth="1"/><col min="3342" max="3579" width="11.42578125" style="21"/><col min="3580" max="3580" width="3.28515625" style="21" customWidth="1"/><col min="3581" max="3581" width="56.140625" style="21" customWidth="1"/><col min="3582" max="3582" width="13" style="21" customWidth="1"/><col min="3583" max="3583" width="12.7109375" style="21" customWidth="1"/><col min="3584" max="3584" width="11.5703125" style="21" customWidth="1"/><col min="3585" max="3585" width="11.140625" style="21" customWidth="1"/><col min="3586" max="3586" width="11.28515625" style="21" customWidth="1"/><col min="3587" max="3587" width="10.140625" style="21" customWidth="1"/><col min="3588" max="3588" width="9.5703125" style="21" customWidth="1"/><col min="3589" max="3589" width="10.7109375" style="21" customWidth="1"/><col min="3590" max="3590" width="8.5703125" style="21" customWidth="1"/><col min="3591" max="3591" width="12.42578125" style="21" customWidth="1"/><col min="3592" max="3592" width="9.7109375" style="21" customWidth="1"/><col min="3593" max="3593" width="11.28515625" style="21" customWidth="1"/><col min="3594" max="3594" width="10.42578125" style="21" customWidth="1"/><col min="3595" max="3595" width="11.42578125" style="21"/><col min="3596" max="3597" width="12.5703125" style="21" customWidth="1"/><col min="3598" max="3835" width="11.42578125" style="21"/><col min="3836" max="3836" width="3.28515625" style="21" customWidth="1"/><col min="3837" max="3837" width="56.140625" style="21" customWidth="1"/><col min="3838" max="3838" width="13" style="21" customWidth="1"/><col min="3839" max="3839" width="12.7109375" style="21" customWidth="1"/><col min="3840" max="3840" width="11.5703125" style="21" customWidth="1"/><col min="3841" max="3841" width="11.140625" style="21" customWidth="1"/><col min="3842" max="3842" width="11.28515625" style="21" customWidth="1"/><col min="3843" max="3843" width="10.140625" style="21" customWidth="1"/><col min="3844" max="3844" width="9.5703125" style="21" customWidth="1"/><col min="3845" max="3845" width="10.7109375" style="21" customWidth="1"/><col min="3846" max="3846" width="8.5703125" style="21" customWidth="1"/><col min="3847" max="3847" width="12.42578125" style="21" customWidth="1"/><col min="3848" max="3848" width="9.7109375" style="21" customWidth="1"/><col min="3849" max="3849" width="11.28515625" style="21" customWidth="1"/><col min="3850" max="3850" width="10.42578125" style="21" customWidth="1"/><col min="3851" max="3851" width="11.42578125" style="21"/><col min="3852" max="3853" width="12.5703125" style="21" customWidth="1"/><col min="3854" max="4091" width="11.42578125" style="21"/><col min="4092" max="4092" width="3.28515625" style="21" customWidth="1"/><col min="4093" max="4093" width="56.140625" style="21" customWidth="1"/><col min="4094" max="4094" width="13" style="21" customWidth="1"/><col min="4095" max="4095" width="12.7109375" style="21" customWidth="1"/><col min="4096" max="4096" width="11.5703125" style="21" customWidth="1"/><col min="4097" max="4097" width="11.140625" style="21" customWidth="1"/><col min="4098" max="4098" width="11.28515625" style="21" customWidth="1"/><col min="4099" max="4099" width="10.140625" style="21" customWidth="1"/><col min="4100" max="4100" width="9.5703125" style="21" customWidth="1"/><col min="4101" max="4101" width="10.7109375" style="21" customWidth="1"/><col min="4102" max="4102" width="8.5703125" style="21" customWidth="1"/><col min="4103" max="4103" width="12.42578125" style="21" customWidth="1"/><col min="4104" max="4104" width="9.7109375" style="21" customWidth="1"/><col min="4105" max="4105" width="11.28515625" style="21" customWidth="1"/><col min="4106" max="4106" width="10.42578125" style="21" customWidth="1"/><col min="4107" max="4107" width="11.42578125" style="21"/><col min="4108" max="4109" width="12.5703125" style="21" customWidth="1"/><col min="4110" max="4347" width="11.42578125" style="21"/><col min="4348" max="4348" width="3.28515625" style="21" customWidth="1"/><col min="4349" max="4349" width="56.140625" style="21" customWidth="1"/><col min="4350" max="4350" width="13" style="21" customWidth="1"/><col min="4351" max="4351" width="12.7109375" style="21" customWidth="1"/><col min="4352" max="4352" width="11.5703125" style="21" customWidth="1"/><col min="4353" max="4353" width="11.140625" style="21" customWidth="1"/><col min="4354" max="4354" width="11.28515625" style="21" customWidth="1"/><col min="4355" max="4355" width="10.140625" style="21" customWidth="1"/><col min="4356" max="4356" width="9.5703125" style="21" customWidth="1"/><col min="4357" max="4357" width="10.7109375" style="21" customWidth="1"/><col min="4358" max="4358" width="8.5703125" style="21" customWidth="1"/><col min="4359" max="4359" width="12.42578125" style="21" customWidth="1"/><col min="4360" max="4360" width="9.7109375" style="21" customWidth="1"/><col min="4361" max="4361" width="11.28515625" style="21" customWidth="1"/><col min="4362" max="4362" width="10.42578125" style="21" customWidth="1"/><col min="4363" max="4363" width="11.42578125" style="21"/><col min="4364" max="4365" width="12.5703125" style="21" customWidth="1"/><col min="4366" max="4603" width="11.42578125" style="21"/><col min="4604" max="4604" width="3.28515625" style="21" customWidth="1"/><col min="4605" max="4605" width="56.140625" style="21" customWidth="1"/><col min="4606" max="4606" width="13" style="21" customWidth="1"/><col min="4607" max="4607" width="12.7109375" style="21" customWidth="1"/><col min="4608" max="4608" width="11.5703125" style="21" customWidth="1"/><col min="4609" max="4609" width="11.140625" style="21" customWidth="1"/><col min="4610" max="4610" width="11.28515625" style="21" customWidth="1"/><col min="4611" max="4611" width="10.140625" style="21" customWidth="1"/><col min="4612" max="4612" width="9.5703125" style="21" customWidth="1"/><col min="4613" max="4613" width="10.7109375" style="21" customWidth="1"/><col min="4614" max="4614" width="8.5703125" style="21" customWidth="1"/><col min="4615" max="4615" width="12.42578125" style="21" customWidth="1"/><col min="4616" max="4616" width="9.7109375" style="21" customWidth="1"/><col min="4617" max="4617" width="11.28515625" style="21" customWidth="1"/><col min="4618" max="4618" width="10.42578125" style="21" customWidth="1"/><col min="4619" max="4619" width="11.42578125" style="21"/><col min="4620" max="4621" width="12.5703125" style="21" customWidth="1"/><col min="4622" max="4859" width="11.42578125" style="21"/><col min="4860" max="4860" width="3.28515625" style="21" customWidth="1"/><col min="4861" max="4861" width="56.140625" style="21" customWidth="1"/><col min="4862" max="4862" width="13" style="21" customWidth="1"/><col min="4863" max="4863" width="12.7109375" style="21" customWidth="1"/><col min="4864" max="4864" width="11.5703125" style="21" customWidth="1"/><col min="4865" max="4865" width="11.140625" style="21" customWidth="1"/><col min="4866" max="4866" width="11.28515625" style="21" customWidth="1"/><col min="4867" max="4867" width="10.140625" style="21" customWidth="1"/><col min="4868" max="4868" width="9.5703125" style="21" customWidth="1"/><col min="4869" max="4869" width="10.7109375" style="21" customWidth="1"/><col min="4870" max="4870" width="8.5703125" style="21" customWidth="1"/><col min="4871" max="4871" width="12.42578125" style="21" customWidth="1"/><col min="4872" max="4872" width="9.7109375" style="21" customWidth="1"/><col min="4873" max="4873" width="11.28515625" style="21" customWidth="1"/><col min="4874" max="4874" width="10.42578125" style="21" customWidth="1"/><col min="4875" max="4875" width="11.42578125" style="21"/><col min="4876" max="4877" width="12.5703125" style="21" customWidth="1"/><col min="4878" max="5115" width="11.42578125" style="21"/><col min="5116" max="5116" width="3.28515625" style="21" customWidth="1"/><col min="5117" max="5117" width="56.140625" style="21" customWidth="1"/><col min="5118" max="5118" width="13" style="21" customWidth="1"/><col min="5119" max="5119" width="12.7109375" style="21" customWidth="1"/><col min="5120" max="5120" width="11.5703125" style="21" customWidth="1"/><col min="5121" max="5121" width="11.140625" style="21" customWidth="1"/><col min="5122" max="5122" width="11.28515625" style="21" customWidth="1"/><col min="5123" max="5123" width="10.140625" style="21" customWidth="1"/><col min="5124" max="5124" width="9.5703125" style="21" customWidth="1"/><col min="5125" max="5125" width="10.7109375" style="21" customWidth="1"/><col min="5126" max="5126" width="8.5703125" style="21" customWidth="1"/><col min="5127" max="5127" width="12.42578125" style="21" customWidth="1"/><col min="5128" max="5128" width="9.7109375" style="21" customWidth="1"/><col min="5129" max="5129" width="11.28515625" style="21" customWidth="1"/><col min="5130" max="5130" width="10.42578125" style="21" customWidth="1"/><col min="5131" max="5131" width="11.42578125" style="21"/><col min="5132" max="5133" width="12.5703125" style="21" customWidth="1"/><col min="5134" max="5371" width="11.42578125" style="21"/><col min="5372" max="5372" width="3.28515625" style="21" customWidth="1"/><col min="5373" max="5373" width="56.140625" style="21" customWidth="1"/><col min="5374" max="5374" width="13" style="21" customWidth="1"/><col min="5375" max="5375" width="12.7109375" style="21" customWidth="1"/><col min="5376" max="5376" width="11.5703125" style="21" customWidth="1"/><col min="5377" max="5377" width="11.140625" style="21" customWidth="1"/><col min="5378" max="5378" width="11.28515625" style="21" customWidth="1"/><col min="5379" max="5379" width="10.140625" style="21" customWidth="1"/><col min="5380" max="5380" width="9.5703125" style="21" customWidth="1"/><col min="5381" max="5381" width="10.7109375" style="21" customWidth="1"/><col min="5382" max="5382" width="8.5703125" style="21" customWidth="1"/><col min="5383" max="5383" width="12.42578125" style="21" customWidth="1"/><col min="5384" max="5384" width="9.7109375" style="21" customWidth="1"/><col min="5385" max="5385" width="11.28515625" style="21" customWidth="1"/><col min="5386" max="5386" width="10.42578125" style="21" customWidth="1"/><col min="5387" max="5387" width="11.42578125" style="21"/><col min="5388" max="5389" width="12.5703125" style="21" customWidth="1"/><col min="5390" max="5627" width="11.42578125" style="21"/><col min="5628" max="5628" width="3.28515625" style="21" customWidth="1"/><col min="5629" max="5629" width="56.140625" style="21" customWidth="1"/><col min="5630" max="5630" width="13" style="21" customWidth="1"/><col min="5631" max="5631" width="12.7109375" style="21" customWidth="1"/><col min="5632" max="5632" width="11.5703125" style="21" customWidth="1"/><col min="5633" max="5633" width="11.140625" style="21" customWidth="1"/><col min="5634" max="5634" width="11.28515625" style="21" customWidth="1"/><col min="5635" max="5635" width="10.140625" style="21" customWidth="1"/><col min="5636" max="5636" width="9.5703125" style="21" customWidth="1"/><col min="5637" max="5637" width="10.7109375" style="21" customWidth="1"/><col min="5638" max="5638" width="8.5703125" style="21" customWidth="1"/><col min="5639" max="5639" width="12.42578125" style="21" customWidth="1"/><col min="5640" max="5640" width="9.7109375" style="21" customWidth="1"/><col min="5641" max="5641" width="11.28515625" style="21" customWidth="1"/><col min="5642" max="5642" width="10.42578125" style="21" customWidth="1"/><col min="5643" max="5643" width="11.42578125" style="21"/><col min="5644" max="5645" width="12.5703125" style="21" customWidth="1"/><col min="5646" max="5883" width="11.42578125" style="21"/><col min="5884" max="5884" width="3.28515625" style="21" customWidth="1"/><col min="5885" max="5885" width="56.140625" style="21" customWidth="1"/><col min="5886" max="5886" width="13" style="21" customWidth="1"/><col min="5887" max="5887" width="12.7109375" style="21" customWidth="1"/><col min="5888" max="5888" width="11.5703125" style="21" customWidth="1"/><col min="5889" max="5889" width="11.140625" style="21" customWidth="1"/><col min="5890" max="5890" width="11.28515625" style="21" customWidth="1"/><col min="5891" max="5891" width="10.140625" style="21" customWidth="1"/><col min="5892" max="5892" width="9.5703125" style="21" customWidth="1"/><col min="5893" max="5893" width="10.7109375" style="21" customWidth="1"/><col min="5894" max="5894" width="8.5703125" style="21" customWidth="1"/><col min="5895" max="5895" width="12.42578125" style="21" customWidth="1"/><col min="5896" max="5896" width="9.7109375" style="21" customWidth="1"/><col min="5897" max="5897" width="11.28515625" style="21" customWidth="1"/><col min="5898" max="5898" width="10.42578125" style="21" customWidth="1"/><col min="5899" max="5899" width="11.42578125" style="21"/><col min="5900" max="5901" width="12.5703125" style="21" customWidth="1"/><col min="5902" max="6139" width="11.42578125" style="21"/><col min="6140" max="6140" width="3.28515625" style="21" customWidth="1"/><col min="6141" max="6141" width="56.140625" style="21" customWidth="1"/><col min="6142" max="6142" width="13" style="21" customWidth="1"/><col min="6143" max="6143" width="12.7109375" style="21" customWidth="1"/><col min="6144" max="6144" width="11.5703125" style="21" customWidth="1"/><col min="6145" max="6145" width="11.140625" style="21" customWidth="1"/><col min="6146" max="6146" width="11.28515625" style="21" customWidth="1"/><col min="6147" max="6147" width="10.140625" style="21" customWidth="1"/><col min="6148" max="6148" width="9.5703125" style="21" customWidth="1"/><col min="6149" max="6149" width="10.7109375" style="21" customWidth="1"/><col min="6150" max="6150" width="8.5703125" style="21" customWidth="1"/><col min="6151" max="6151" width="12.42578125" style="21" customWidth="1"/><col min="6152" max="6152" width="9.7109375" style="21" customWidth="1"/><col min="6153" max="6153" width="11.28515625" style="21" customWidth="1"/><col min="6154" max="6154" width="10.42578125" style="21" customWidth="1"/><col min="6155" max="6155" width="11.42578125" style="21"/><col min="6156" max="6157" width="12.5703125" style="21" customWidth="1"/><col min="6158" max="6395" width="11.42578125" style="21"/><col min="6396" max="6396" width="3.28515625" style="21" customWidth="1"/><col min="6397" max="6397" width="56.140625" style="21" customWidth="1"/><col min="6398" max="6398" width="13" style="21" customWidth="1"/><col min="6399" max="6399" width="12.7109375" style="21" customWidth="1"/><col min="6400" max="6400" width="11.5703125" style="21" customWidth="1"/><col min="6401" max="6401" width="11.140625" style="21" customWidth="1"/><col min="6402" max="6402" width="11.28515625" style="21" customWidth="1"/><col min="6403" max="6403" width="10.140625" style="21" customWidth="1"/><col min="6404" max="6404" width="9.5703125" style="21" customWidth="1"/><col min="6405" max="6405" width="10.7109375" style="21" customWidth="1"/><col min="6406" max="6406" width="8.5703125" style="21" customWidth="1"/><col min="6407" max="6407" width="12.42578125" style="21" customWidth="1"/><col min="6408" max="6408" width="9.7109375" style="21" customWidth="1"/><col min="6409" max="6409" width="11.28515625" style="21" customWidth="1"/><col min="6410" max="6410" width="10.42578125" style="21" customWidth="1"/><col min="6411" max="6411" width="11.42578125" style="21"/><col min="6412" max="6413" width="12.5703125" style="21" customWidth="1"/><col min="6414" max="6651" width="11.42578125" style="21"/><col min="6652" max="6652" width="3.28515625" style="21" customWidth="1"/><col min="6653" max="6653" width="56.140625" style="21" customWidth="1"/><col min="6654" max="6654" width="13" style="21" customWidth="1"/><col min="6655" max="6655" width="12.7109375" style="21" customWidth="1"/><col min="6656" max="6656" width="11.5703125" style="21" customWidth="1"/><col min="6657" max="6657" width="11.140625" style="21" customWidth="1"/><col min="6658" max="6658" width="11.28515625" style="21" customWidth="1"/><col min="6659" max="6659" width="10.140625" style="21" customWidth="1"/><col min="6660" max="6660" width="9.5703125" style="21" customWidth="1"/><col min="6661" max="6661" width="10.7109375" style="21" customWidth="1"/><col min="6662" max="6662" width="8.5703125" style="21" customWidth="1"/><col min="6663" max="6663" width="12.42578125" style="21" customWidth="1"/><col min="6664" max="6664" width="9.7109375" style="21" customWidth="1"/><col min="6665" max="6665" width="11.28515625" style="21" customWidth="1"/><col min="6666" max="6666" width="10.42578125" style="21" customWidth="1"/><col min="6667" max="6667" width="11.42578125" style="21"/><col min="6668" max="6669" width="12.5703125" style="21" customWidth="1"/><col min="6670" max="6907" width="11.42578125" style="21"/><col min="6908" max="6908" width="3.28515625" style="21" customWidth="1"/><col min="6909" max="6909" width="56.140625" style="21" customWidth="1"/><col min="6910" max="6910" width="13" style="21" customWidth="1"/><col min="6911" max="6911" width="12.7109375" style="21" customWidth="1"/><col min="6912" max="6912" width="11.5703125" style="21" customWidth="1"/><col min="6913" max="6913" width="11.140625" style="21" customWidth="1"/><col min="6914" max="6914" width="11.28515625" style="21" customWidth="1"/><col min="6915" max="6915" width="10.140625" style="21" customWidth="1"/><col min="6916" max="6916" width="9.5703125" style="21" customWidth="1"/><col min="6917" max="6917" width="10.7109375" style="21" customWidth="1"/><col min="6918" max="6918" width="8.5703125" style="21" customWidth="1"/><col min="6919" max="6919" width="12.42578125" style="21" customWidth="1"/><col min="6920" max="6920" width="9.7109375" style="21" customWidth="1"/><col min="6921" max="6921" width="11.28515625" style="21" customWidth="1"/><col min="6922" max="6922" width="10.42578125" style="21" customWidth="1"/><col min="6923" max="6923" width="11.42578125" style="21"/><col min="6924" max="6925" width="12.5703125" style="21" customWidth="1"/><col min="6926" max="7163" width="11.42578125" style="21"/><col min="7164" max="7164" width="3.28515625" style="21" customWidth="1"/><col min="7165" max="7165" width="56.140625" style="21" customWidth="1"/><col min="7166" max="7166" width="13" style="21" customWidth="1"/><col min="7167" max="7167" width="12.7109375" style="21" customWidth="1"/><col min="7168" max="7168" width="11.5703125" style="21" customWidth="1"/><col min="7169" max="7169" width="11.140625" style="21" customWidth="1"/><col min="7170" max="7170" width="11.28515625" style="21" customWidth="1"/><col min="7171" max="7171" width="10.140625" style="21" customWidth="1"/><col min="7172" max="7172" width="9.5703125" style="21" customWidth="1"/><col min="7173" max="7173" width="10.7109375" style="21" customWidth="1"/><col min="7174" max="7174" width="8.5703125" style="21" customWidth="1"/><col min="7175" max="7175" width="12.42578125" style="21" customWidth="1"/><col min="7176" max="7176" width="9.7109375" style="21" customWidth="1"/><col min="7177" max="7177" width="11.28515625" style="21" customWidth="1"/><col min="7178" max="7178" width="10.42578125" style="21" customWidth="1"/><col min="7179" max="7179" width="11.42578125" style="21"/><col min="7180" max="7181" width="12.5703125" style="21" customWidth="1"/><col min="7182" max="7419" width="11.42578125" style="21"/><col min="7420" max="7420" width="3.28515625" style="21" customWidth="1"/><col min="7421" max="7421" width="56.140625" style="21" customWidth="1"/><col min="7422" max="7422" width="13" style="21" customWidth="1"/><col min="7423" max="7423" width="12.7109375" style="21" customWidth="1"/><col min="7424" max="7424" width="11.5703125" style="21" customWidth="1"/><col min="7425" max="7425" width="11.140625" style="21" customWidth="1"/><col min="7426" max="7426" width="11.28515625" style="21" customWidth="1"/><col min="7427" max="7427" width="10.140625" style="21" customWidth="1"/><col min="7428" max="7428" width="9.5703125" style="21" customWidth="1"/><col min="7429" max="7429" width="10.7109375" style="21" customWidth="1"/><col min="7430" max="7430" width="8.5703125" style="21" customWidth="1"/><col min="7431" max="7431" width="12.42578125" style="21" customWidth="1"/><col min="7432" max="7432" width="9.7109375" style="21" customWidth="1"/><col min="7433" max="7433" width="11.28515625" style="21" customWidth="1"/><col min="7434" max="7434" width="10.42578125" style="21" customWidth="1"/><col min="7435" max="7435" width="11.42578125" style="21"/><col min="7436" max="7437" width="12.5703125" style="21" customWidth="1"/><col min="7438" max="7675" width="11.42578125" style="21"/><col min="7676" max="7676" width="3.28515625" style="21" customWidth="1"/><col min="7677" max="7677" width="56.140625" style="21" customWidth="1"/><col min="7678" max="7678" width="13" style="21" customWidth="1"/><col min="7679" max="7679" width="12.7109375" style="21" customWidth="1"/><col min="7680" max="7680" width="11.5703125" style="21" customWidth="1"/><col min="7681" max="7681" width="11.140625" style="21" customWidth="1"/><col min="7682" max="7682" width="11.28515625" style="21" customWidth="1"/><col min="7683" max="7683" width="10.140625" style="21" customWidth="1"/><col min="7684" max="7684" width="9.5703125" style="21" customWidth="1"/><col min="7685" max="7685" width="10.7109375" style="21" customWidth="1"/><col min="7686" max="7686" width="8.5703125" style="21" customWidth="1"/><col min="7687" max="7687" width="12.42578125" style="21" customWidth="1"/><col min="7688" max="7688" width="9.7109375" style="21" customWidth="1"/><col min="7689" max="7689" width="11.28515625" style="21" customWidth="1"/><col min="7690" max="7690" width="10.42578125" style="21" customWidth="1"/><col min="7691" max="7691" width="11.42578125" style="21"/><col min="7692" max="7693" width="12.5703125" style="21" customWidth="1"/><col min="7694" max="7931" width="11.42578125" style="21"/><col min="7932" max="7932" width="3.28515625" style="21" customWidth="1"/><col min="7933" max="7933" width="56.140625" style="21" customWidth="1"/><col min="7934" max="7934" width="13" style="21" customWidth="1"/><col min="7935" max="7935" width="12.7109375" style="21" customWidth="1"/><col min="7936" max="7936" width="11.5703125" style="21" customWidth="1"/><col min="7937" max="7937" width="11.140625" style="21" customWidth="1"/><col min="7938" max="7938" width="11.28515625" style="21" customWidth="1"/><col min="7939" max="7939" width="10.140625" style="21" customWidth="1"/><col min="7940" max="7940" width="9.5703125" style="21" customWidth="1"/><col min="7941" max="7941" width="10.7109375" style="21" customWidth="1"/><col min="7942" max="7942" width="8.5703125" style="21" customWidth="1"/><col min="7943" max="7943" width="12.42578125" style="21" customWidth="1"/><col min="7944" max="7944" width="9.7109375" style="21" customWidth="1"/><col min="7945" max="7945" width="11.28515625" style="21" customWidth="1"/><col min="7946" max="7946" width="10.42578125" style="21" customWidth="1"/><col min="7947" max="7947" width="11.42578125" style="21"/><col min="7948" max="7949" width="12.5703125" style="21" customWidth="1"/><col min="7950" max="8187" width="11.42578125" style="21"/><col min="8188" max="8188" width="3.28515625" style="21" customWidth="1"/><col min="8189" max="8189" width="56.140625" style="21" customWidth="1"/><col min="8190" max="8190" width="13" style="21" customWidth="1"/><col min="8191" max="8191" width="12.7109375" style="21" customWidth="1"/><col min="8192" max="8192" width="11.5703125" style="21" customWidth="1"/><col min="8193" max="8193" width="11.140625" style="21" customWidth="1"/><col min="8194" max="8194" width="11.28515625" style="21" customWidth="1"/><col min="8195" max="8195" width="10.140625" style="21" customWidth="1"/><col min="8196" max="8196" width="9.5703125" style="21" customWidth="1"/><col min="8197" max="8197" width="10.7109375" style="21" customWidth="1"/><col min="8198" max="8198" width="8.5703125" style="21" customWidth="1"/><col min="8199" max="8199" width="12.42578125" style="21" customWidth="1"/><col min="8200" max="8200" width="9.7109375" style="21" customWidth="1"/><col min="8201" max="8201" width="11.28515625" style="21" customWidth="1"/><col min="8202" max="8202" width="10.42578125" style="21" customWidth="1"/><col min="8203" max="8203" width="11.42578125" style="21"/><col min="8204" max="8205" width="12.5703125" style="21" customWidth="1"/><col min="8206" max="8443" width="11.42578125" style="21"/><col min="8444" max="8444" width="3.28515625" style="21" customWidth="1"/><col min="8445" max="8445" width="56.140625" style="21" customWidth="1"/><col min="8446" max="8446" width="13" style="21" customWidth="1"/><col min="8447" max="8447" width="12.7109375" style="21" customWidth="1"/><col min="8448" max="8448" width="11.5703125" style="21" customWidth="1"/><col min="8449" max="8449" width="11.140625" style="21" customWidth="1"/><col min="8450" max="8450" width="11.28515625" style="21" customWidth="1"/><col min="8451" max="8451" width="10.140625" style="21" customWidth="1"/><col min="8452" max="8452" width="9.5703125" style="21" customWidth="1"/><col min="8453" max="8453" width="10.7109375" style="21" customWidth="1"/><col min="8454" max="8454" width="8.5703125" style="21" customWidth="1"/><col min="8455" max="8455" width="12.42578125" style="21" customWidth="1"/><col min="8456" max="8456" width="9.7109375" style="21" customWidth="1"/><col min="8457" max="8457" width="11.28515625" style="21" customWidth="1"/><col min="8458" max="8458" width="10.42578125" style="21" customWidth="1"/><col min="8459" max="8459" width="11.42578125" style="21"/><col min="8460" max="8461" width="12.5703125" style="21" customWidth="1"/><col min="8462" max="8699" width="11.42578125" style="21"/><col min="8700" max="8700" width="3.28515625" style="21" customWidth="1"/><col min="8701" max="8701" width="56.140625" style="21" customWidth="1"/><col min="8702" max="8702" width="13" style="21" customWidth="1"/><col min="8703" max="8703" width="12.7109375" style="21" customWidth="1"/><col min="8704" max="8704" width="11.5703125" style="21" customWidth="1"/><col min="8705" max="8705" width="11.140625" style="21" customWidth="1"/><col min="8706" max="8706" width="11.28515625" style="21" customWidth="1"/><col min="8707" max="8707" width="10.140625" style="21" customWidth="1"/><col min="8708" max="8708" width="9.5703125" style="21" customWidth="1"/><col min="8709" max="8709" width="10.7109375" style="21" customWidth="1"/><col min="8710" max="8710" width="8.5703125" style="21" customWidth="1"/><col min="8711" max="8711" width="12.42578125" style="21" customWidth="1"/><col min="8712" max="8712" width="9.7109375" style="21" customWidth="1"/><col min="8713" max="8713" width="11.28515625" style="21" customWidth="1"/><col min="8714" max="8714" width="10.42578125" style="21" customWidth="1"/><col min="8715" max="8715" width="11.42578125" style="21"/><col min="8716" max="8717" width="12.5703125" style="21" customWidth="1"/><col min="8718" max="8955" width="11.42578125" style="21"/><col min="8956" max="8956" width="3.28515625" style="21" customWidth="1"/><col min="8957" max="8957" width="56.140625" style="21" customWidth="1"/><col min="8958" max="8958" width="13" style="21" customWidth="1"/><col min="8959" max="8959" width="12.7109375" style="21" customWidth="1"/><col min="8960" max="8960" width="11.5703125" style="21" customWidth="1"/><col min="8961" max="8961" width="11.140625" style="21" customWidth="1"/><col min="8962" max="8962" width="11.28515625" style="21" customWidth="1"/><col min="8963" max="8963" width="10.140625" style="21" customWidth="1"/><col min="8964" max="8964" width="9.5703125" style="21" customWidth="1"/><col min="8965" max="8965" width="10.7109375" style="21" customWidth="1"/><col min="8966" max="8966" width="8.5703125" style="21" customWidth="1"/><col min="8967" max="8967" width="12.42578125" style="21" customWidth="1"/><col min="8968" max="8968" width="9.7109375" style="21" customWidth="1"/><col min="8969" max="8969" width="11.28515625" style="21" customWidth="1"/><col min="8970" max="8970" width="10.42578125" style="21" customWidth="1"/><col min="8971" max="8971" width="11.42578125" style="21"/><col min="8972" max="8973" width="12.5703125" style="21" customWidth="1"/><col min="8974" max="9211" width="11.42578125" style="21"/><col min="9212" max="9212" width="3.28515625" style="21" customWidth="1"/><col min="9213" max="9213" width="56.140625" style="21" customWidth="1"/><col min="9214" max="9214" width="13" style="21" customWidth="1"/><col min="9215" max="9215" width="12.7109375" style="21" customWidth="1"/><col min="9216" max="9216" width="11.5703125" style="21" customWidth="1"/><col min="9217" max="9217" width="11.140625" style="21" customWidth="1"/><col min="9218" max="9218" width="11.28515625" style="21" customWidth="1"/><col min="9219" max="9219" width="10.140625" style="21" customWidth="1"/><col min="9220" max="9220" width="9.5703125" style="21" customWidth="1"/><col min="9221" max="9221" width="10.7109375" style="21" customWidth="1"/><col min="9222" max="9222" width="8.5703125" style="21" customWidth="1"/><col min="9223" max="9223" width="12.42578125" style="21" customWidth="1"/><col min="9224" max="9224" width="9.7109375" style="21" customWidth="1"/><col min="9225" max="9225" width="11.28515625" style="21" customWidth="1"/><col min="9226" max="9226" width="10.42578125" style="21" customWidth="1"/><col min="9227" max="9227" width="11.42578125" style="21"/><col min="9228" max="9229" width="12.5703125" style="21" customWidth="1"/><col min="9230" max="9467" width="11.42578125" style="21"/><col min="9468" max="9468" width="3.28515625" style="21" customWidth="1"/><col min="9469" max="9469" width="56.140625" style="21" customWidth="1"/><col min="9470" max="9470" width="13" style="21" customWidth="1"/><col min="9471" max="9471" width="12.7109375" style="21" customWidth="1"/><col min="9472" max="9472" width="11.5703125" style="21" customWidth="1"/><col min="9473" max="9473" width="11.140625" style="21" customWidth="1"/><col min="9474" max="9474" width="11.28515625" style="21" customWidth="1"/><col min="9475" max="9475" width="10.140625" style="21" customWidth="1"/><col min="9476" max="9476" width="9.5703125" style="21" customWidth="1"/><col min="9477" max="9477" width="10.7109375" style="21" customWidth="1"/><col min="9478" max="9478" width="8.5703125" style="21" customWidth="1"/><col min="9479" max="9479" width="12.42578125" style="21" customWidth="1"/><col min="9480" max="9480" width="9.7109375" style="21" customWidth="1"/><col min="9481" max="9481" width="11.28515625" style="21" customWidth="1"/><col min="9482" max="9482" width="10.42578125" style="21" customWidth="1"/><col min="9483" max="9483" width="11.42578125" style="21"/><col min="9484" max="9485" width="12.5703125" style="21" customWidth="1"/><col min="9486" max="9723" width="11.42578125" style="21"/><col min="9724" max="9724" width="3.28515625" style="21" customWidth="1"/><col min="9725" max="9725" width="56.140625" style="21" customWidth="1"/><col min="9726" max="9726" width="13" style="21" customWidth="1"/><col min="9727" max="9727" width="12.7109375" style="21" customWidth="1"/><col min="9728" max="9728" width="11.5703125" style="21" customWidth="1"/><col min="9729" max="9729" width="11.140625" style="21" customWidth="1"/><col min="9730" max="9730" width="11.28515625" style="21" customWidth="1"/><col min="9731" max="9731" width="10.140625" style="21" customWidth="1"/><col min="9732" max="9732" width="9.5703125" style="21" customWidth="1"/><col min="9733" max="9733" width="10.7109375" style="21" customWidth="1"/><col min="9734" max="9734" width="8.5703125" style="21" customWidth="1"/><col min="9735" max="9735" width="12.42578125" style="21" customWidth="1"/><col min="9736" max="9736" width="9.7109375" style="21" customWidth="1"/><col min="9737" max="9737" width="11.28515625" style="21" customWidth="1"/><col min="9738" max="9738" width="10.42578125" style="21" customWidth="1"/><col min="9739" max="9739" width="11.42578125" style="21"/><col min="9740" max="9741" width="12.5703125" style="21" customWidth="1"/><col min="9742" max="9979" width="11.42578125" style="21"/><col min="9980" max="9980" width="3.28515625" style="21" customWidth="1"/><col min="9981" max="9981" width="56.140625" style="21" customWidth="1"/><col min="9982" max="9982" width="13" style="21" customWidth="1"/><col min="9983" max="9983" width="12.7109375" style="21" customWidth="1"/><col min="9984" max="9984" width="11.5703125" style="21" customWidth="1"/><col min="9985" max="9985" width="11.140625" style="21" customWidth="1"/><col min="9986" max="9986" width="11.28515625" style="21" customWidth="1"/><col min="9987" max="9987" width="10.140625" style="21" customWidth="1"/><col min="9988" max="9988" width="9.5703125" style="21" customWidth="1"/><col min="9989" max="9989" width="10.7109375" style="21" customWidth="1"/><col min="9990" max="9990" width="8.5703125" style="21" customWidth="1"/><col min="9991" max="9991" width="12.42578125" style="21" customWidth="1"/><col min="9992" max="9992" width="9.7109375" style="21" customWidth="1"/><col min="9993" max="9993" width="11.28515625" style="21" customWidth="1"/><col min="9994" max="9994" width="10.42578125" style="21" customWidth="1"/><col min="9995" max="9995" width="11.42578125" style="21"/><col min="9996" max="9997" width="12.5703125" style="21" customWidth="1"/><col min="9998" max="10235" width="11.42578125" style="21"/><col min="10236" max="10236" width="3.28515625" style="21" customWidth="1"/><col min="10237" max="10237" width="56.140625" style="21" customWidth="1"/><col min="10238" max="10238" width="13" style="21" customWidth="1"/><col min="10239" max="10239" width="12.7109375" style="21" customWidth="1"/><col min="10240" max="10240" width="11.5703125" style="21" customWidth="1"/><col min="10241" max="10241" width="11.140625" style="21" customWidth="1"/><col min="10242" max="10242" width="11.28515625" style="21" customWidth="1"/><col min="10243" max="10243" width="10.140625" style="21" customWidth="1"/><col min="10244" max="10244" width="9.5703125" style="21" customWidth="1"/><col min="10245" max="10245" width="10.7109375" style="21" customWidth="1"/><col min="10246" max="10246" width="8.5703125" style="21" customWidth="1"/><col min="10247" max="10247" width="12.42578125" style="21" customWidth="1"/><col min="10248" max="10248" width="9.7109375" style="21" customWidth="1"/><col min="10249" max="10249" width="11.28515625" style="21" customWidth="1"/><col min="10250" max="10250" width="10.42578125" style="21" customWidth="1"/><col min="10251" max="10251" width="11.42578125" style="21"/><col min="10252" max="10253" width="12.5703125" style="21" customWidth="1"/><col min="10254" max="10491" width="11.42578125" style="21"/><col min="10492" max="10492" width="3.28515625" style="21" customWidth="1"/><col min="10493" max="10493" width="56.140625" style="21" customWidth="1"/><col min="10494" max="10494" width="13" style="21" customWidth="1"/><col min="10495" max="10495" width="12.7109375" style="21" customWidth="1"/><col min="10496" max="10496" width="11.5703125" style="21" customWidth="1"/><col min="10497" max="10497" width="11.140625" style="21" customWidth="1"/><col min="10498" max="10498" width="11.28515625" style="21" customWidth="1"/><col min="10499" max="10499" width="10.140625" style="21" customWidth="1"/><col min="10500" max="10500" width="9.5703125" style="21" customWidth="1"/><col min="10501" max="10501" width="10.7109375" style="21" customWidth="1"/><col min="10502" max="10502" width="8.5703125" style="21" customWidth="1"/><col min="10503" max="10503" width="12.42578125" style="21" customWidth="1"/><col min="10504" max="10504" width="9.7109375" style="21" customWidth="1"/><col min="10505" max="10505" width="11.28515625" style="21" customWidth="1"/><col min="10506" max="10506" width="10.42578125" style="21" customWidth="1"/><col min="10507" max="10507" width="11.42578125" style="21"/><col min="10508" max="10509" width="12.5703125" style="21" customWidth="1"/><col min="10510" max="10747" width="11.42578125" style="21"/><col min="10748" max="10748" width="3.28515625" style="21" customWidth="1"/><col min="10749" max="10749" width="56.140625" style="21" customWidth="1"/><col min="10750" max="10750" width="13" style="21" customWidth="1"/><col min="10751" max="10751" width="12.7109375" style="21" customWidth="1"/><col min="10752" max="10752" width="11.5703125" style="21" customWidth="1"/><col min="10753" max="10753" width="11.140625" style="21" customWidth="1"/><col min="10754" max="10754" width="11.28515625" style="21" customWidth="1"/><col min="10755" max="10755" width="10.140625" style="21" customWidth="1"/><col min="10756" max="10756" width="9.5703125" style="21" customWidth="1"/><col min="10757" max="10757" width="10.7109375" style="21" customWidth="1"/><col min="10758" max="10758" width="8.5703125" style="21" customWidth="1"/><col min="10759" max="10759" width="12.42578125" style="21" customWidth="1"/><col min="10760" max="10760" width="9.7109375" style="21" customWidth="1"/><col min="10761" max="10761" width="11.28515625" style="21" customWidth="1"/><col min="10762" max="10762" width="10.42578125" style="21" customWidth="1"/><col min="10763" max="10763" width="11.42578125" style="21"/><col min="10764" max="10765" width="12.5703125" style="21" customWidth="1"/><col min="10766" max="11003" width="11.42578125" style="21"/><col min="11004" max="11004" width="3.28515625" style="21" customWidth="1"/><col min="11005" max="11005" width="56.140625" style="21" customWidth="1"/><col min="11006" max="11006" width="13" style="21" customWidth="1"/><col min="11007" max="11007" width="12.7109375" style="21" customWidth="1"/><col min="11008" max="11008" width="11.5703125" style="21" customWidth="1"/><col min="11009" max="11009" width="11.140625" style="21" customWidth="1"/><col min="11010" max="11010" width="11.28515625" style="21" customWidth="1"/><col min="11011" max="11011" width="10.140625" style="21" customWidth="1"/><col min="11012" max="11012" width="9.5703125" style="21" customWidth="1"/><col min="11013" max="11013" width="10.7109375" style="21" customWidth="1"/><col min="11014" max="11014" width="8.5703125" style="21" customWidth="1"/><col min="11015" max="11015" width="12.42578125" style="21" customWidth="1"/><col min="11016" max="11016" width="9.7109375" style="21" customWidth="1"/><col min="11017" max="11017" width="11.28515625" style="21" customWidth="1"/><col min="11018" max="11018" width="10.42578125" style="21" customWidth="1"/><col min="11019" max="11019" width="11.42578125" style="21"/><col min="11020" max="11021" width="12.5703125" style="21" customWidth="1"/><col min="11022" max="11259" width="11.42578125" style="21"/><col min="11260" max="11260" width="3.28515625" style="21" customWidth="1"/><col min="11261" max="11261" width="56.140625" style="21" customWidth="1"/><col min="11262" max="11262" width="13" style="21" customWidth="1"/><col min="11263" max="11263" width="12.7109375" style="21" customWidth="1"/><col min="11264" max="11264" width="11.5703125" style="21" customWidth="1"/><col min="11265" max="11265" width="11.140625" style="21" customWidth="1"/><col min="11266" max="11266" width="11.28515625" style="21" customWidth="1"/><col min="11267" max="11267" width="10.140625" style="21" customWidth="1"/><col min="11268" max="11268" width="9.5703125" style="21" customWidth="1"/><col min="11269" max="11269" width="10.7109375" style="21" customWidth="1"/><col min="11270" max="11270" width="8.5703125" style="21" customWidth="1"/><col min="11271" max="11271" width="12.42578125" style="21" customWidth="1"/><col min="11272" max="11272" width="9.7109375" style="21" customWidth="1"/><col min="11273" max="11273" width="11.28515625" style="21" customWidth="1"/><col min="11274" max="11274" width="10.42578125" style="21" customWidth="1"/><col min="11275" max="11275" width="11.42578125" style="21"/><col min="11276" max="11277" width="12.5703125" style="21" customWidth="1"/><col min="11278" max="11515" width="11.42578125" style="21"/><col min="11516" max="11516" width="3.28515625" style="21" customWidth="1"/><col min="11517" max="11517" width="56.140625" style="21" customWidth="1"/><col min="11518" max="11518" width="13" style="21" customWidth="1"/><col min="11519" max="11519" width="12.7109375" style="21" customWidth="1"/><col min="11520" max="11520" width="11.5703125" style="21" customWidth="1"/><col min="11521" max="11521" width="11.140625" style="21" customWidth="1"/><col min="11522" max="11522" width="11.28515625" style="21" customWidth="1"/><col min="11523" max="11523" width="10.140625" style="21" customWidth="1"/><col min="11524" max="11524" width="9.5703125" style="21" customWidth="1"/><col min="11525" max="11525" width="10.7109375" style="21" customWidth="1"/><col min="11526" max="11526" width="8.5703125" style="21" customWidth="1"/><col min="11527" max="11527" width="12.42578125" style="21" customWidth="1"/><col min="11528" max="11528" width="9.7109375" style="21" customWidth="1"/><col min="11529" max="11529" width="11.28515625" style="21" customWidth="1"/><col min="11530" max="11530" width="10.42578125" style="21" customWidth="1"/><col min="11531" max="11531" width="11.42578125" style="21"/><col min="11532" max="11533" width="12.5703125" style="21" customWidth="1"/><col min="11534" max="11771" width="11.42578125" style="21"/><col min="11772" max="11772" width="3.28515625" style="21" customWidth="1"/><col min="11773" max="11773" width="56.140625" style="21" customWidth="1"/><col min="11774" max="11774" width="13" style="21" customWidth="1"/><col min="11775" max="11775" width="12.7109375" style="21" customWidth="1"/><col min="11776" max="11776" width="11.5703125" style="21" customWidth="1"/><col min="11777" max="11777" width="11.140625" style="21" customWidth="1"/><col min="11778" max="11778" width="11.28515625" style="21" customWidth="1"/><col min="11779" max="11779" width="10.140625" style="21" customWidth="1"/><col min="11780" max="11780" width="9.5703125" style="21" customWidth="1"/><col min="11781" max="11781" width="10.7109375" style="21" customWidth="1"/><col min="11782" max="11782" width="8.5703125" style="21" customWidth="1"/><col min="11783" max="11783" width="12.42578125" style="21" customWidth="1"/><col min="11784" max="11784" width="9.7109375" style="21" customWidth="1"/><col min="11785" max="11785" width="11.28515625" style="21" customWidth="1"/><col min="11786" max="11786" width="10.42578125" style="21" customWidth="1"/><col min="11787" max="11787" width="11.42578125" style="21"/><col min="11788" max="11789" width="12.5703125" style="21" customWidth="1"/><col min="11790" max="12027" width="11.42578125" style="21"/><col min="12028" max="12028" width="3.28515625" style="21" customWidth="1"/><col min="12029" max="12029" width="56.140625" style="21" customWidth="1"/><col min="12030" max="12030" width="13" style="21" customWidth="1"/><col min="12031" max="12031" width="12.7109375" style="21" customWidth="1"/><col min="12032" max="12032" width="11.5703125" style="21" customWidth="1"/><col min="12033" max="12033" width="11.140625" style="21" customWidth="1"/><col min="12034" max="12034" width="11.28515625" style="21" customWidth="1"/><col min="12035" max="12035" width="10.140625" style="21" customWidth="1"/><col min="12036" max="12036" width="9.5703125" style="21" customWidth="1"/><col min="12037" max="12037" width="10.7109375" style="21" customWidth="1"/><col min="12038" max="12038" width="8.5703125" style="21" customWidth="1"/><col min="12039" max="12039" width="12.42578125" style="21" customWidth="1"/><col min="12040" max="12040" width="9.7109375" style="21" customWidth="1"/><col min="12041" max="12041" width="11.28515625" style="21" customWidth="1"/><col min="12042" max="12042" width="10.42578125" style="21" customWidth="1"/><col min="12043" max="12043" width="11.42578125" style="21"/><col min="12044" max="12045" width="12.5703125" style="21" customWidth="1"/><col min="12046" max="12283" width="11.42578125" style="21"/><col min="12284" max="12284" width="3.28515625" style="21" customWidth="1"/><col min="12285" max="12285" width="56.140625" style="21" customWidth="1"/><col min="12286" max="12286" width="13" style="21" customWidth="1"/><col min="12287" max="12287" width="12.7109375" style="21" customWidth="1"/><col min="12288" max="12288" width="11.5703125" style="21" customWidth="1"/><col min="12289" max="12289" width="11.140625" style="21" customWidth="1"/><col min="12290" max="12290" width="11.28515625" style="21" customWidth="1"/><col min="12291" max="12291" width="10.140625" style="21" customWidth="1"/><col min="12292" max="12292" width="9.5703125" style="21" customWidth="1"/><col min="12293" max="12293" width="10.7109375" style="21" customWidth="1"/><col min="12294" max="12294" width="8.5703125" style="21" customWidth="1"/><col min="12295" max="12295" width="12.42578125" style="21" customWidth="1"/><col min="12296" max="12296" width="9.7109375" style="21" customWidth="1"/><col min="12297" max="12297" width="11.28515625" style="21" customWidth="1"/><col min="12298" max="12298" width="10.42578125" style="21" customWidth="1"/><col min="12299" max="12299" width="11.42578125" style="21"/><col min="12300" max="12301" width="12.5703125" style="21" customWidth="1"/><col min="12302" max="12539" width="11.42578125" style="21"/><col min="12540" max="12540" width="3.28515625" style="21" customWidth="1"/><col min="12541" max="12541" width="56.140625" style="21" customWidth="1"/><col min="12542" max="12542" width="13" style="21" customWidth="1"/><col min="12543" max="12543" width="12.7109375" style="21" customWidth="1"/><col min="12544" max="12544" width="11.5703125" style="21" customWidth="1"/><col min="12545" max="12545" width="11.140625" style="21" customWidth="1"/><col min="12546" max="12546" width="11.28515625" style="21" customWidth="1"/><col min="12547" max="12547" width="10.140625" style="21" customWidth="1"/><col min="12548" max="12548" width="9.5703125" style="21" customWidth="1"/><col min="12549" max="12549" width="10.7109375" style="21" customWidth="1"/><col min="12550" max="12550" width="8.5703125" style="21" customWidth="1"/><col min="12551" max="12551" width="12.42578125" style="21" customWidth="1"/><col min="12552" max="12552" width="9.7109375" style="21" customWidth="1"/><col min="12553" max="12553" width="11.28515625" style="21" customWidth="1"/><col min="12554" max="12554" width="10.42578125" style="21" customWidth="1"/><col min="12555" max="12555" width="11.42578125" style="21"/><col min="12556" max="12557" width="12.5703125" style="21" customWidth="1"/><col min="12558" max="12795" width="11.42578125" style="21"/><col min="12796" max="12796" width="3.28515625" style="21" customWidth="1"/><col min="12797" max="12797" width="56.140625" style="21" customWidth="1"/><col min="12798" max="12798" width="13" style="21" customWidth="1"/><col min="12799" max="12799" width="12.7109375" style="21" customWidth="1"/><col min="12800" max="12800" width="11.5703125" style="21" customWidth="1"/><col min="12801" max="12801" width="11.140625" style="21" customWidth="1"/><col min="12802" max="12802" width="11.28515625" style="21" customWidth="1"/><col min="12803" max="12803" width="10.140625" style="21" customWidth="1"/><col min="12804" max="12804" width="9.5703125" style="21" customWidth="1"/><col min="12805" max="12805" width="10.7109375" style="21" customWidth="1"/><col min="12806" max="12806" width="8.5703125" style="21" customWidth="1"/><col min="12807" max="12807" width="12.42578125" style="21" customWidth="1"/><col min="12808" max="12808" width="9.7109375" style="21" customWidth="1"/><col min="12809" max="12809" width="11.28515625" style="21" customWidth="1"/><col min="12810" max="12810" width="10.42578125" style="21" customWidth="1"/><col min="12811" max="12811" width="11.42578125" style="21"/><col min="12812" max="12813" width="12.5703125" style="21" customWidth="1"/><col min="12814" max="13051" width="11.42578125" style="21"/><col min="13052" max="13052" width="3.28515625" style="21" customWidth="1"/><col min="13053" max="13053" width="56.140625" style="21" customWidth="1"/><col min="13054" max="13054" width="13" style="21" customWidth="1"/><col min="13055" max="13055" width="12.7109375" style="21" customWidth="1"/><col min="13056" max="13056" width="11.5703125" style="21" customWidth="1"/><col min="13057" max="13057" width="11.140625" style="21" customWidth="1"/><col min="13058" max="13058" width="11.28515625" style="21" customWidth="1"/><col min="13059" max="13059" width="10.140625" style="21" customWidth="1"/><col min="13060" max="13060" width="9.5703125" style="21" customWidth="1"/><col min="13061" max="13061" width="10.7109375" style="21" customWidth="1"/><col min="13062" max="13062" width="8.5703125" style="21" customWidth="1"/><col min="13063" max="13063" width="12.42578125" style="21" customWidth="1"/><col min="13064" max="13064" width="9.7109375" style="21" customWidth="1"/><col min="13065" max="13065" width="11.28515625" style="21" customWidth="1"/><col min="13066" max="13066" width="10.42578125" style="21" customWidth="1"/><col min="13067" max="13067" width="11.42578125" style="21"/><col min="13068" max="13069" width="12.5703125" style="21" customWidth="1"/><col min="13070" max="13307" width="11.42578125" style="21"/><col min="13308" max="13308" width="3.28515625" style="21" customWidth="1"/><col min="13309" max="13309" width="56.140625" style="21" customWidth="1"/><col min="13310" max="13310" width="13" style="21" customWidth="1"/><col min="13311" max="13311" width="12.7109375" style="21" customWidth="1"/><col min="13312" max="13312" width="11.5703125" style="21" customWidth="1"/><col min="13313" max="13313" width="11.140625" style="21" customWidth="1"/><col min="13314" max="13314" width="11.28515625" style="21" customWidth="1"/><col min="13315" max="13315" width="10.140625" style="21" customWidth="1"/><col min="13316" max="13316" width="9.5703125" style="21" customWidth="1"/><col min="13317" max="13317" width="10.7109375" style="21" customWidth="1"/><col min="13318" max="13318" width="8.5703125" style="21" customWidth="1"/><col min="13319" max="13319" width="12.42578125" style="21" customWidth="1"/><col min="13320" max="13320" width="9.7109375" style="21" customWidth="1"/><col min="13321" max="13321" width="11.28515625" style="21" customWidth="1"/><col min="13322" max="13322" width="10.42578125" style="21" customWidth="1"/><col min="13323" max="13323" width="11.42578125" style="21"/><col min="13324" max="13325" width="12.5703125" style="21" customWidth="1"/><col min="13326" max="13563" width="11.42578125" style="21"/><col min="13564" max="13564" width="3.28515625" style="21" customWidth="1"/><col min="13565" max="13565" width="56.140625" style="21" customWidth="1"/><col min="13566" max="13566" width="13" style="21" customWidth="1"/><col min="13567" max="13567" width="12.7109375" style="21" customWidth="1"/><col min="13568" max="13568" width="11.5703125" style="21" customWidth="1"/><col min="13569" max="13569" width="11.140625" style="21" customWidth="1"/><col min="13570" max="13570" width="11.28515625" style="21" customWidth="1"/><col min="13571" max="13571" width="10.140625" style="21" customWidth="1"/><col min="13572" max="13572" width="9.5703125" style="21" customWidth="1"/><col min="13573" max="13573" width="10.7109375" style="21" customWidth="1"/><col min="13574" max="13574" width="8.5703125" style="21" customWidth="1"/><col min="13575" max="13575" width="12.42578125" style="21" customWidth="1"/><col min="13576" max="13576" width="9.7109375" style="21" customWidth="1"/><col min="13577" max="13577" width="11.28515625" style="21" customWidth="1"/><col min="13578" max="13578" width="10.42578125" style="21" customWidth="1"/><col min="13579" max="13579" width="11.42578125" style="21"/><col min="13580" max="13581" width="12.5703125" style="21" customWidth="1"/><col min="13582" max="13819" width="11.42578125" style="21"/><col min="13820" max="13820" width="3.28515625" style="21" customWidth="1"/><col min="13821" max="13821" width="56.140625" style="21" customWidth="1"/><col min="13822" max="13822" width="13" style="21" customWidth="1"/><col min="13823" max="13823" width="12.7109375" style="21" customWidth="1"/><col min="13824" max="13824" width="11.5703125" style="21" customWidth="1"/><col min="13825" max="13825" width="11.140625" style="21" customWidth="1"/><col min="13826" max="13826" width="11.28515625" style="21" customWidth="1"/><col min="13827" max="13827" width="10.140625" style="21" customWidth="1"/><col min="13828" max="13828" width="9.5703125" style="21" customWidth="1"/><col min="13829" max="13829" width="10.7109375" style="21" customWidth="1"/><col min="13830" max="13830" width="8.5703125" style="21" customWidth="1"/><col min="13831" max="13831" width="12.42578125" style="21" customWidth="1"/><col min="13832" max="13832" width="9.7109375" style="21" customWidth="1"/><col min="13833" max="13833" width="11.28515625" style="21" customWidth="1"/><col min="13834" max="13834" width="10.42578125" style="21" customWidth="1"/><col min="13835" max="13835" width="11.42578125" style="21"/><col min="13836" max="13837" width="12.5703125" style="21" customWidth="1"/><col min="13838" max="14075" width="11.42578125" style="21"/><col min="14076" max="14076" width="3.28515625" style="21" customWidth="1"/><col min="14077" max="14077" width="56.140625" style="21" customWidth="1"/><col min="14078" max="14078" width="13" style="21" customWidth="1"/><col min="14079" max="14079" width="12.7109375" style="21" customWidth="1"/><col min="14080" max="14080" width="11.5703125" style="21" customWidth="1"/><col min="14081" max="14081" width="11.140625" style="21" customWidth="1"/><col min="14082" max="14082" width="11.28515625" style="21" customWidth="1"/><col min="14083" max="14083" width="10.140625" style="21" customWidth="1"/><col min="14084" max="14084" width="9.5703125" style="21" customWidth="1"/><col min="14085" max="14085" width="10.7109375" style="21" customWidth="1"/><col min="14086" max="14086" width="8.5703125" style="21" customWidth="1"/><col min="14087" max="14087" width="12.42578125" style="21" customWidth="1"/><col min="14088" max="14088" width="9.7109375" style="21" customWidth="1"/><col min="14089" max="14089" width="11.28515625" style="21" customWidth="1"/><col min="14090" max="14090" width="10.42578125" style="21" customWidth="1"/><col min="14091" max="14091" width="11.42578125" style="21"/><col min="14092" max="14093" width="12.5703125" style="21" customWidth="1"/><col min="14094" max="14331" width="11.42578125" style="21"/><col min="14332" max="14332" width="3.28515625" style="21" customWidth="1"/><col min="14333" max="14333" width="56.140625" style="21" customWidth="1"/><col min="14334" max="14334" width="13" style="21" customWidth="1"/><col min="14335" max="14335" width="12.7109375" style="21" customWidth="1"/><col min="14336" max="14336" width="11.5703125" style="21" customWidth="1"/><col min="14337" max="14337" width="11.140625" style="21" customWidth="1"/><col min="14338" max="14338" width="11.28515625" style="21" customWidth="1"/><col min="14339" max="14339" width="10.140625" style="21" customWidth="1"/><col min="14340" max="14340" width="9.5703125" style="21" customWidth="1"/><col min="14341" max="14341" width="10.7109375" style="21" customWidth="1"/><col min="14342" max="14342" width="8.5703125" style="21" customWidth="1"/><col min="14343" max="14343" width="12.42578125" style="21" customWidth="1"/><col min="14344" max="14344" width="9.7109375" style="21" customWidth="1"/><col min="14345" max="14345" width="11.28515625" style="21" customWidth="1"/><col min="14346" max="14346" width="10.42578125" style="21" customWidth="1"/><col min="14347" max="14347" width="11.42578125" style="21"/><col min="14348" max="14349" width="12.5703125" style="21" customWidth="1"/><col min="14350" max="14587" width="11.42578125" style="21"/><col min="14588" max="14588" width="3.28515625" style="21" customWidth="1"/><col min="14589" max="14589" width="56.140625" style="21" customWidth="1"/><col min="14590" max="14590" width="13" style="21" customWidth="1"/><col min="14591" max="14591" width="12.7109375" style="21" customWidth="1"/><col min="14592" max="14592" width="11.5703125" style="21" customWidth="1"/><col min="14593" max="14593" width="11.140625" style="21" customWidth="1"/><col min="14594" max="14594" width="11.28515625" style="21" customWidth="1"/><col min="14595" max="14595" width="10.140625" style="21" customWidth="1"/><col min="14596" max="14596" width="9.5703125" style="21" customWidth="1"/><col min="14597" max="14597" width="10.7109375" style="21" customWidth="1"/><col min="14598" max="14598" width="8.5703125" style="21" customWidth="1"/><col min="14599" max="14599" width="12.42578125" style="21" customWidth="1"/><col min="14600" max="14600" width="9.7109375" style="21" customWidth="1"/><col min="14601" max="14601" width="11.28515625" style="21" customWidth="1"/><col min="14602" max="14602" width="10.42578125" style="21" customWidth="1"/><col min="14603" max="14603" width="11.42578125" style="21"/><col min="14604" max="14605" width="12.5703125" style="21" customWidth="1"/><col min="14606" max="14843" width="11.42578125" style="21"/><col min="14844" max="14844" width="3.28515625" style="21" customWidth="1"/><col min="14845" max="14845" width="56.140625" style="21" customWidth="1"/><col min="14846" max="14846" width="13" style="21" customWidth="1"/><col min="14847" max="14847" width="12.7109375" style="21" customWidth="1"/><col min="14848" max="14848" width="11.5703125" style="21" customWidth="1"/><col min="14849" max="14849" width="11.140625" style="21" customWidth="1"/><col min="14850" max="14850" width="11.28515625" style="21" customWidth="1"/><col min="14851" max="14851" width="10.140625" style="21" customWidth="1"/><col min="14852" max="14852" width="9.5703125" style="21" customWidth="1"/><col min="14853" max="14853" width="10.7109375" style="21" customWidth="1"/><col min="14854" max="14854" width="8.5703125" style="21" customWidth="1"/><col min="14855" max="14855" width="12.42578125" style="21" customWidth="1"/><col min="14856" max="14856" width="9.7109375" style="21" customWidth="1"/><col min="14857" max="14857" width="11.28515625" style="21" customWidth="1"/><col min="14858" max="14858" width="10.42578125" style="21" customWidth="1"/><col min="14859" max="14859" width="11.42578125" style="21"/><col min="14860" max="14861" width="12.5703125" style="21" customWidth="1"/><col min="14862" max="15099" width="11.42578125" style="21"/><col min="15100" max="15100" width="3.28515625" style="21" customWidth="1"/><col min="15101" max="15101" width="56.140625" style="21" customWidth="1"/><col min="15102" max="15102" width="13" style="21" customWidth="1"/><col min="15103" max="15103" width="12.7109375" style="21" customWidth="1"/><col min="15104" max="15104" width="11.5703125" style="21" customWidth="1"/><col min="15105" max="15105" width="11.140625" style="21" customWidth="1"/><col min="15106" max="15106" width="11.28515625" style="21" customWidth="1"/><col min="15107" max="15107" width="10.140625" style="21" customWidth="1"/><col min="15108" max="15108" width="9.5703125" style="21" customWidth="1"/><col min="15109" max="15109" width="10.7109375" style="21" customWidth="1"/><col min="15110" max="15110" width="8.5703125" style="21" customWidth="1"/><col min="15111" max="15111" width="12.42578125" style="21" customWidth="1"/><col min="15112" max="15112" width="9.7109375" style="21" customWidth="1"/><col min="15113" max="15113" width="11.28515625" style="21" customWidth="1"/><col min="15114" max="15114" width="10.42578125" style="21" customWidth="1"/><col min="15115" max="15115" width="11.42578125" style="21"/><col min="15116" max="15117" width="12.5703125" style="21" customWidth="1"/><col min="15118" max="15355" width="11.42578125" style="21"/><col min="15356" max="15356" width="3.28515625" style="21" customWidth="1"/><col min="15357" max="15357" width="56.140625" style="21" customWidth="1"/><col min="15358" max="15358" width="13" style="21" customWidth="1"/><col min="15359" max="15359" width="12.7109375" style="21" customWidth="1"/><col min="15360" max="15360" width="11.5703125" style="21" customWidth="1"/><col min="15361" max="15361" width="11.140625" style="21" customWidth="1"/><col min="15362" max="15362" width="11.28515625" style="21" customWidth="1"/><col min="15363" max="15363" width="10.140625" style="21" customWidth="1"/><col min="15364" max="15364" width="9.5703125" style="21" customWidth="1"/><col min="15365" max="15365" width="10.7109375" style="21" customWidth="1"/><col min="15366" max="15366" width="8.5703125" style="21" customWidth="1"/><col min="15367" max="15367" width="12.42578125" style="21" customWidth="1"/><col min="15368" max="15368" width="9.7109375" style="21" customWidth="1"/><col min="15369" max="15369" width="11.28515625" style="21" customWidth="1"/><col min="15370" max="15370" width="10.42578125" style="21" customWidth="1"/><col min="15371" max="15371" width="11.42578125" style="21"/><col min="15372" max="15373" width="12.5703125" style="21" customWidth="1"/><col min="15374" max="15611" width="11.42578125" style="21"/><col min="15612" max="15612" width="3.28515625" style="21" customWidth="1"/><col min="15613" max="15613" width="56.140625" style="21" customWidth="1"/><col min="15614" max="15614" width="13" style="21" customWidth="1"/><col min="15615" max="15615" width="12.7109375" style="21" customWidth="1"/><col min="15616" max="15616" width="11.5703125" style="21" customWidth="1"/><col min="15617" max="15617" width="11.140625" style="21" customWidth="1"/><col min="15618" max="15618" width="11.28515625" style="21" customWidth="1"/><col min="15619" max="15619" width="10.140625" style="21" customWidth="1"/><col min="15620" max="15620" width="9.5703125" style="21" customWidth="1"/><col min="15621" max="15621" width="10.7109375" style="21" customWidth="1"/><col min="15622" max="15622" width="8.5703125" style="21" customWidth="1"/><col min="15623" max="15623" width="12.42578125" style="21" customWidth="1"/><col min="15624" max="15624" width="9.7109375" style="21" customWidth="1"/><col min="15625" max="15625" width="11.28515625" style="21" customWidth="1"/><col min="15626" max="15626" width="10.42578125" style="21" customWidth="1"/><col min="15627" max="15627" width="11.42578125" style="21"/><col min="15628" max="15629" width="12.5703125" style="21" customWidth="1"/><col min="15630" max="15867" width="11.42578125" style="21"/><col min="15868" max="15868" width="3.28515625" style="21" customWidth="1"/><col min="15869" max="15869" width="56.140625" style="21" customWidth="1"/><col min="15870" max="15870" width="13" style="21" customWidth="1"/><col min="15871" max="15871" width="12.7109375" style="21" customWidth="1"/><col min="15872" max="15872" width="11.5703125" style="21" customWidth="1"/><col min="15873" max="15873" width="11.140625" style="21" customWidth="1"/><col min="15874" max="15874" width="11.28515625" style="21" customWidth="1"/><col min="15875" max="15875" width="10.140625" style="21" customWidth="1"/><col min="15876" max="15876" width="9.5703125" style="21" customWidth="1"/><col min="15877" max="15877" width="10.7109375" style="21" customWidth="1"/><col min="15878" max="15878" width="8.5703125" style="21" customWidth="1"/><col min="15879" max="15879" width="12.42578125" style="21" customWidth="1"/><col min="15880" max="15880" width="9.7109375" style="21" customWidth="1"/><col min="15881" max="15881" width="11.28515625" style="21" customWidth="1"/><col min="15882" max="15882" width="10.42578125" style="21" customWidth="1"/><col min="15883" max="15883" width="11.42578125" style="21"/><col min="15884" max="15885" width="12.5703125" style="21" customWidth="1"/><col min="15886" max="16123" width="11.42578125" style="21"/><col min="16124" max="16124" width="3.28515625" style="21" customWidth="1"/><col min="16125" max="16125" width="56.140625" style="21" customWidth="1"/><col min="16126" max="16126" width="13" style="21" customWidth="1"/><col min="16127" max="16127" width="12.7109375" style="21" customWidth="1"/><col min="16128" max="16128" width="11.5703125" style="21" customWidth="1"/><col min="16129" max="16129" width="11.140625" style="21" customWidth="1"/><col min="16130" max="16130" width="11.28515625" style="21" customWidth="1"/><col min="16131" max="16131" width="10.140625" style="21" customWidth="1"/><col min="16132" max="16132" width="9.5703125" style="21" customWidth="1"/><col min="16133" max="16133" width="10.7109375" style="21" customWidth="1"/><col min="16134" max="16134" width="8.5703125" style="21" customWidth="1"/><col min="16135" max="16135" width="12.42578125" style="21" customWidth="1"/><col min="16136" max="16136" width="9.7109375" style="21" customWidth="1"/><col min="16137" max="16137" width="11.28515625" style="21" customWidth="1"/><col min="16138" max="16138" width="10.42578125" style="21" customWidth="1"/><col min="16139" max="16139" width="11.42578125" style="21"/><col min="16140" max="16141" width="12.5703125" style="21" customWidth="1"/><col min="16142" max="16384" width="11.42578125" style="21"/></cols><sheetData><row r="1" spans="1:13" ht="116.25" customHeight="1"><c r="A1" s="243" t="str"><f>Translation!$A$31</f><v>Island  Sustainable Energy Action Plan (ISEAP)</v></c><c r="B1" s="243"/><c r="C1" s="243"/><c r="D1" s="243"/><c r="E1" s="243"/><c r="F1" s="243"/><c r="G1" s="243"/><c r="H1" s="243"/><c r="I1" s="243"/><c r="J1" s="243"/><c r="K1" s="243"/><c r="L1" s="243"/><c r="M1" s="243"/></row><row r="2" spans="1:13" ht="28.5" customHeight="1"><c r="A2" s="82"/><c r="B2" s="239" t="s"><v>1018</v></c><c r="C2" s="239"/><c r="D2" s="84" t="str"><f>Translation!$A$10</f><v>Island</v></c><c r="E2" s="85" t="str"><f>'Start here'!$B$5</f><v>Cyprus - Agios Athanasios</v></c><c r="F2" s="86"/><c r="G2" s="86"/><c r="H2" s="87"/><c r="I2" s="87"/><c r="J2" s="87"/><c r="K2" s="87"/><c r="L2" s="87"/><c r="M2" s="87"/></row><row r="3" spans="1:13" ht="38.25" customHeight="1"><c r="A3" s="22"/><c r="B3" s="23"/><c r="C3" s="24"/><c r="E3" s="25"/><c r="F3" s="25"/><c r="H3" s="26"/><c r="L3" s="27"/><c r="M3" s="27"/></row><row r="4" spans="1:13" ht="15.75"><c r="A4" s="29"/><c r="B4" s="30"/><c r="L4" s="333" t="str"><f>Translation!$A$53</f><v>Mandatory fields</v></c><c r="M4" s="333"/></row><row r="5" spans="1:13" s="107" customFormat="1" ht="36"><c r="A5" s="118" t="s"><v>0</v></c><c r="B5" s="335" t="str"><f>Translation!A156</f><v>TITLE OF ISLAND SUSTAINABLE ENERGY ACTION PLAN</v></c><c r="C5" s="335"/><c r="D5" s="335"/><c r="E5" s="335"/><c r="F5" s="335"/><c r="G5" s="335"/><c r="H5" s="335"/><c r="I5" s="335"/><c r="J5" s="335"/><c r="K5" s="335"/><c r="L5" s="335"/><c r="M5" s="335"/></row><row r="6" spans="1:13" ht="34.5" customHeight="1"><c r="A6" s="28"/><c r="B6" s="325" t="s"><v>1107</v></c><c r="C6" s="326"/><c r="D6" s="326"/><c r="E6" s="326"/><c r="F6" s="326"/><c r="G6" s="326"/><c r="H6" s="326"/><c r="I6" s="326"/><c r="J6" s="326"/><c r="K6" s="326"/><c r="L6" s="326"/><c r="M6" s="327"/></row><row r="7" spans="1:13" ht="15.75" customHeight="1"><c r="A7" s="29"/><c r="B7" s="30"/></row><row r="8" spans="1:13" ht="21.75" customHeight="1"><c r="A8" s="29"/><c r="E8" s="31"/><c r="F8" s="46" t="str"><f>Translation!A158</f><v>Authority approving the plan</v></c><c r="G8" s="332" t="s"><v>1108</v></c><c r="H8" s="332"/><c r="I8" s="332"/><c r="J8" s="332"/><c r="L8" s="32" t="str"><f>Translation!A157</f><v>Date of formal approval</v></c><c r="M8" s="224"><v>40329</v></c></row><row r="9" spans="1:13" ht="15.75"><c r="A9" s="29"/><c r="B9" s="30"/></row><row r="10" spans="1:13" s="107" customFormat="1" ht="36" customHeight="1"><c r="A10" s="106" t="s"><v>4</v></c><c r="B10" s="334" t="str"><f>Translation!A159</f><v>KEY ELEMENTS OF ISLAND SUSTAINABLE ENERGY ACTION PLAN</v></c><c r="C10" s="334"/><c r="D10" s="334"/><c r="E10" s="334"/><c r="F10" s="334"/><c r="G10" s="334"/><c r="H10" s="334"/><c r="I10" s="334"/><c r="J10" s="334"/><c r="K10" s="334"/><c r="L10" s="334"/><c r="M10" s="334"/></row><row r="11" spans="1:13" s="33" customFormat="1" ht="68.25" customHeight="1"><c r="B11" s="328" t="str"><f>Translation!A160</f><v>SECTORS AND FIELDS OF ACTION</v></c><c r="C11" s="328" t="str"><f>Translation!A161</f><v>ACTIONS
(one line per action - insert lines if necessary; exclude ETS actions)</v></c><c r="D11" s="328" t="str"><f>Translation!A162</f><v>RESPONSIBLE FOR IMPLEMENTATION</v></c><c r="E11" s="330" t="str"><f>Translation!A163</f><v>IMPLEMENTATION SCHEDULE</v></c><c r="F11" s="331"/><c r="G11" s="328" t="str"><f>Translation!A166</f><v>ESTIMATED INVESTMENT COSTS [euro]</v></c><c r="H11" s="328" t="str"><f>Translation!A167</f><v>EXPECTED ENERGY SAVINGS [MWh/year]</v></c><c r="I11" s="328" t="str"><f>Translation!A168</f><v>EXPECTED RENEWABLE ENERGY PRODUCTION [MWh/year]</v></c><c r="J11" s="328" t="str"><f>Translation!A169</f><v>EXPECTED CO2 REDUCTION [ton/year]</v></c><c r="K11" s="328" t="str"><f>Translation!A170</f><v>ENERGY SAVINGS TARGET IN 2020 [MWh/year]</v></c><c r="L11" s="328" t="str"><f>Translation!A171</f><v>RENEWABLE ENERGY PRODUCTION TARGET IN 2020 [MWh/year]</v></c><c r="M11" s="328" t="str"><f>Translation!A172</f><v>CO2 REDUCTION TARGET IN 2020 [ton/year]</v></c></row><row r="12" spans="1:13" s="33" customFormat="1" ht="31.5" customHeight="1"><c r="B12" s="329"/><c r="C12" s="329"/><c r="D12" s="329"/><c r="E12" s="34" t="str"><f>Translation!A164</f><v>Starting year</v></c><c r="F12" s="34" t="str"><f>Translation!A165</f><v>Ending year</v></c><c r="G12" s="329"/><c r="H12" s="329"/><c r="I12" s="329"/><c r="J12" s="329"/><c r="K12" s="329"/><c r="L12" s="329"/><c r="M12" s="329"/></row><row r="13" spans="1:13" s="33" customFormat="1" ht="15"><c r="B13" s="214" t="str"><f>Translation!A59</f><v>RESIDENTIAL</v></c><c r="C13" s="215"/><c r="D13" s="215"/><c r="E13" s="216"/><c r="F13" s="216"/><c r="G13" s="217"/><c r="H13" s="217"/><c r="I13" s="217"/><c r="J13" s="217"/><c r="K13" s="217"/><c r="L13" s="217"/><c r="M13" s="217"/></row><row r="14" spans="1:13" s="33" customFormat="1" ht="30"><c r="B14" s="35" t="s"><v>1038</v></c><c r="C14" s="16" t="s"><v>1030</v></c><c r="D14" s="16" t="s"><v>1037</v></c><c r="E14" s="17"><v>2009</v></c><c r="F14" s="18"><v>2020</v></c><c r="G14" s="19"/><c r="H14" s="19"><v>1175</v></c><c r="I14" s="19"><v>0</v></c><c r="J14" s="19"><v>760</v></c><c r="K14" s="319"><f>SUM(H14:H23)</f><v>3019</v></c><c r="L14" s="319"><f t="shared" ref="L14:M14" si="0">SUM(I14:I23)</f><v>450</v></c><c r="M14" s="322"><f t="shared" si="0"/><v>2244</v></c></row><row r="15" spans="1:13" s="33" customFormat="1" ht="30"><c r="B15" s="35" t="s"><v>1038</v></c><c r="C15" s="16" t="s"><v>1031</v></c><c r="D15" s="16" t="s"><v>1037</v></c><c r="E15" s="17"><v>2010</v></c><c r="F15" s="18"><v>2020</v></c><c r="G15" s="19"/><c r="H15" s="19"><v>564</v></c><c r="I15" s="19"><v>0</v></c><c r="J15" s="19"><v>365</v></c><c r="K15" s="320"/><c r="L15" s="320"/><c r="M15" s="323"/></row><row r="16" spans="1:13" s="33" customFormat="1" ht="30"><c r="B16" s="35" t="s"><v>1039</v></c><c r="C16" s="16" t="s"><v>1032</v></c><c r="D16" s="16" t="s"><v>1037</v></c><c r="E16" s="17"><v>2009</v></c><c r="F16" s="18"><v>2013</v></c><c r="G16" s="19"/><c r="H16" s="19"><v>197</v></c><c r="I16" s="19"><v>0</v></c><c r="J16" s="19"><v>128</v></c><c r="K16" s="320"/><c r="L16" s="320"/><c r="M16" s="323"/></row><row r="17" spans="2:13" s="33" customFormat="1" ht="30"><c r="B17" s="35" t="s"><v>1039</v></c><c r="C17" s="16" t="s"><v>1033</v></c><c r="D17" s="16" t="s"><v>1037</v></c><c r="E17" s="17"><v>2009</v></c><c r="F17" s="18"><v>2013</v></c><c r="G17" s="19"/><c r="H17" s="19"><v>141</v></c><c r="I17" s="19"><v>0</v></c><c r="J17" s="19"><v>91</v></c><c r="K17" s="320"/><c r="L17" s="320"/><c r="M17" s="323"/></row><row r="18" spans="2:13" s="33" customFormat="1" ht="30"><c r="B18" s="35" t="s"><v>1040</v></c><c r="C18" s="16" t="s"><v>1034</v></c><c r="D18" s="16" t="s"><v>1037</v></c><c r="E18" s="17"><v>2008</v></c><c r="F18" s="18"><v>2020</v></c><c r="G18" s="19"/><c r="H18" s="19"><v>837</v></c><c r="I18" s="19"><v>0</v></c><c r="J18" s="19"><v>541</v></c><c r="K18" s="320"/><c r="L18" s="320"/><c r="M18" s="323"/></row><row r="19" spans="2:13" s="33" customFormat="1" ht="30"><c r="B19" s="35" t="s"><v>1041</v></c><c r="C19" s="16" t="s"><v>1035</v></c><c r="D19" s="16" t="s"><v>1037</v></c><c r="E19" s="17"><v>2009</v></c><c r="F19" s="18"><v>2013</v></c><c r="G19" s="19"/><c r="H19" s="19"><v>0</v></c><c r="I19" s="19"><v>450</v></c><c r="J19" s="19"><v>291</v></c><c r="K19" s="320"/><c r="L19" s="320"/><c r="M19" s="323"/></row><row r="20" spans="2:13" s="33" customFormat="1" ht="30"><c r="B20" s="35" t="s"><v>1042</v></c><c r="C20" s="16" t="s"><v>1036</v></c><c r="D20" s="16" t="s"><v>1037</v></c><c r="E20" s="17"><v>2011</v></c><c r="F20" s="18"><v>2020</v></c><c r="G20" s="19"/><c r="H20" s="19"><v>105</v></c><c r="I20" s="19"><v>0</v></c><c r="J20" s="19"><v>68</v></c><c r="K20" s="320"/><c r="L20" s="320"/><c r="M20" s="323"/></row><row r="21" spans="2:13" s="33" customFormat="1" ht="15"><c r="B21" s="35"/><c r="C21" s="16"/><c r="D21" s="16"/><c r="E21" s="17"/><c r="F21" s="18"/><c r="G21" s="19"/><c r="H21" s="19"/><c r="I21" s="19"/><c r="J21" s="19"/><c r="K21" s="320"/><c r="L21" s="320"/><c r="M21" s="323"/></row><row r="22" spans="2:13" s="33" customFormat="1" ht="15"><c r="B22" s="35"/><c r="C22" s="16"/><c r="D22" s="16"/><c r="E22" s="17"/><c r="F22" s="18"/><c r="G22" s="19"/><c r="H22" s="19"/><c r="I22" s="19"/><c r="J22" s="19"/><c r="K22" s="320"/><c r="L22" s="320"/><c r="M22" s="323"/></row><row r="23" spans="2:13" s="33" customFormat="1" ht="7.5" customHeight="1"><c r="B23" s="35"/><c r="C23" s="16"/><c r="D23" s="16"/><c r="E23" s="17"/><c r="F23" s="18"/><c r="G23" s="19"/><c r="H23" s="19"/><c r="I23" s="19"/><c r="J23" s="19"/><c r="K23" s="321"/><c r="L23" s="321"/><c r="M23" s="324"/></row><row r="24" spans="2:13" s="33" customFormat="1" ht="15"><c r="B24" s="214" t="str"><f>Translation!A69</f><v>PRIMARY SECTOR</v></c><c r="C24" s="215"/><c r="D24" s="215"/><c r="E24" s="216"/><c r="F24" s="216"/><c r="G24" s="217"/><c r="H24" s="217"/><c r="I24" s="217"/><c r="J24" s="217"/><c r="K24" s="217"/><c r="L24" s="217"/><c r="M24" s="217"/></row><row r="25" spans="2:13" s="33" customFormat="1" ht="15"><c r="B25" s="35" t="str"><f>Translation!A70</f><v>Agriculture, forestry and fishing</v></c><c r="C25" s="16"/><c r="D25" s="16"/><c r="E25" s="17"/><c r="F25" s="18"/><c r="G25" s="19"/><c r="H25" s="19"/><c r="I25" s="19"/><c r="J25" s="19"/><c r="K25" s="319"><f>SUM(H25:H27)</f><v>0</v></c><c r="L25" s="319"><f t="shared" ref="L25:M25" si="1">SUM(I25:I27)</f><v>0</v></c><c r="M25" s="322"><f t="shared" si="1"/><v>0</v></c></row><row r="26" spans="2:13" s="33" customFormat="1" ht="15"><c r="B26" s="35" t="str"><f>Translation!A71</f><v>Mining and quarrying</v></c><c r="C26" s="16"/><c r="D26" s="16"/><c r="E26" s="17"/><c r="F26" s="18"/><c r="G26" s="19"/><c r="H26" s="19"/><c r="I26" s="19"/><c r="J26" s="19"/><c r="K26" s="320"/><c r="L26" s="320"/><c r="M26" s="323"/></row><row r="27" spans="2:13" s="33" customFormat="1" ht="7.5" customHeight="1"><c r="B27" s="35"/><c r="C27" s="16"/><c r="D27" s="16"/><c r="E27" s="17"/><c r="F27" s="18"/><c r="G27" s="19"/><c r="H27" s="19"/><c r="I27" s="19"/><c r="J27" s="19"/><c r="K27" s="321"/><c r="L27" s="321"/><c r="M27" s="324"/></row><row r="28" spans="2:13" s="33" customFormat="1" ht="15"><c r="B28" s="214" t="str"><f>Translation!A72</f><v>SECONDARY SECTOR</v></c><c r="C28" s="215"/><c r="D28" s="215"/><c r="E28" s="216"/><c r="F28" s="216"/><c r="G28" s="217"/><c r="H28" s="217"/><c r="I28" s="217"/><c r="J28" s="217"/><c r="K28" s="217"/><c r="L28" s="217"/><c r="M28" s="217"/></row><row r="29" spans="2:13" s="33" customFormat="1" ht="30"><c r="B29" s="226" t="s"><v>1038</v></c><c r="C29" s="227" t="s"><v>1030</v></c><c r="D29" s="16" t="s"><v>1037</v></c><c r="E29" s="17"><v>2009</v></c><c r="F29" s="18"><v>2020</v></c><c r="G29" s="19"/><c r="H29" s="225"><v>456</v></c><c r="I29" s="225"/><c r="J29" s="225"><v>303</v></c><c r="K29" s="319"><f>SUM(H29:H39)</f><v>2557</v></c><c r="L29" s="319"><f t="shared" ref="L29:M29" si="2">SUM(I29:I39)</f><v>750</v></c><c r="M29" s="322"><f t="shared" si="2"/><v>2196</v></c></row><row r="30" spans="2:13" s="33" customFormat="1" ht="30"><c r="B30" s="226" t="s"><v>1038</v></c><c r="C30" s="227" t="s"><v>1031</v></c><c r="D30" s="16" t="s"><v>1037</v></c><c r="E30" s="17"><v>2010</v></c><c r="F30" s="18"><v>2020</v></c><c r="G30" s="19"/><c r="H30" s="225"><v>219</v></c><c r="I30" s="225"><v>0</v></c><c r="J30" s="225"><v>145</v></c><c r="K30" s="320"/><c r="L30" s="320"/><c r="M30" s="323"/></row><row r="31" spans="2:13" s="33" customFormat="1" ht="15"><c r="B31" s="226" t="s"><v>1039</v></c><c r="C31" s="227" t="s"><v>1043</v></c><c r="D31" s="16" t="s"><v>1037</v></c><c r="E31" s="17"><v>2009</v></c><c r="F31" s="18"><v>2013</v></c><c r="G31" s="19"/><c r="H31" s="225"><v>77</v></c><c r="I31" s="225"><v>0</v></c><c r="J31" s="225"><v>51</v></c><c r="K31" s="320"/><c r="L31" s="320"/><c r="M31" s="323"/></row><row r="32" spans="2:13" s="33" customFormat="1" ht="30"><c r="B32" s="226" t="s"><v>1048</v></c><c r="C32" s="227" t="s"><v>1033</v></c><c r="D32" s="16" t="s"><v>1037</v></c><c r="E32" s="17"><v>2009</v></c><c r="F32" s="18"><v>2013</v></c><c r="G32" s="19"/><c r="H32" s="225"><v>55</v></c><c r="I32" s="225"/><c r="J32" s="225"><v>36</v></c><c r="K32" s="320"/><c r="L32" s="320"/><c r="M32" s="323"/></row><row r="33" spans="2:13" s="33" customFormat="1" ht="30"><c r="B33" s="226" t="s"><v>1040</v></c><c r="C33" s="227" t="s"><v>1034</v></c><c r="D33" s="16" t="s"><v>1037</v></c><c r="E33" s="17"><v>2008</v></c><c r="F33" s="18"><v>2020</v></c><c r="G33" s="19"/><c r="H33" s="225"><v>474</v></c><c r="I33" s="225"><v>0</v></c><c r="J33" s="225"><v>315</v></c><c r="K33" s="320"/><c r="L33" s="320"/><c r="M33" s="323"/></row><row r="34" spans="2:13" s="33" customFormat="1" ht="30"><c r="B34" s="226" t="s"><v>1041</v></c><c r="C34" s="227" t="s"><v>1035</v></c><c r="D34" s="16" t="s"><v>1037</v></c><c r="E34" s="17"><v>2009</v></c><c r="F34" s="18"><v>2013</v></c><c r="G34" s="19"/><c r="H34" s="19"><v>0</v></c><c r="I34" s="225"><v>750</v></c><c r="J34" s="225"><v>498</v></c><c r="K34" s="320"/><c r="L34" s="320"/><c r="M34" s="323"/></row><row r="35" spans="2:13" s="33" customFormat="1" ht="30"><c r="B35" s="226" t="s"><v>1049</v></c><c r="C35" s="227" t="s"><v>1036</v></c><c r="D35" s="16" t="s"><v>1037</v></c><c r="E35" s="17"><v>2011</v></c><c r="F35" s="18"><v>2020</v></c><c r="G35" s="19"/><c r="H35" s="225"><v>55</v></c><c r="I35" s="225"/><c r="J35" s="225"><v>37</v></c><c r="K35" s="320"/><c r="L35" s="320"/><c r="M35" s="323"/></row><row r="36" spans="2:13" s="33" customFormat="1" ht="30"><c r="B36" s="226" t="s"><v>1038</v></c><c r="C36" s="227" t="s"><v>1044</v></c><c r="D36" s="16" t="s"><v>1037</v></c><c r="E36" s="17"><v>2010</v></c><c r="F36" s="18"><v>2020</v></c><c r="G36" s="19"/><c r="H36" s="19"><v>182</v></c><c r="I36" s="19"/><c r="J36" s="19"><v>121</v></c><c r="K36" s="320"/><c r="L36" s="320"/><c r="M36" s="323"/></row><row r="37" spans="2:13" s="33" customFormat="1" ht="15"><c r="B37" s="226" t="s"><v>1046</v></c><c r="C37" s="227" t="s"><v>1045</v></c><c r="D37" s="16" t="s"><v>1037</v></c><c r="E37" s="17"><v>2009</v></c><c r="F37" s="18"><v>2013</v></c><c r="G37" s="19"/><c r="H37" s="225"><v>1039</v></c><c r="I37" s="225"><v>0</v></c><c r="J37" s="225"><v>690</v></c><c r="K37" s="320"/><c r="L37" s="320"/><c r="M37" s="323"/></row><row r="38" spans="2:13" s="33" customFormat="1" ht="15"><c r="B38" s="35"/><c r="C38" s="16"/><c r="D38" s="16"/><c r="E38" s="17"/><c r="F38" s="18"/><c r="G38" s="19"/><c r="H38" s="19"/><c r="I38" s="19"/><c r="J38" s="19"/><c r="K38" s="320"/><c r="L38" s="320"/><c r="M38" s="323"/></row><row r="39" spans="2:13" s="33" customFormat="1" ht="7.5" customHeight="1"><c r="B39" s="35"/><c r="C39" s="16"/><c r="D39" s="16"/><c r="E39" s="17"/><c r="F39" s="18"/><c r="G39" s="19"/><c r="H39" s="19"/><c r="I39" s="19"/><c r="J39" s="19"/><c r="K39" s="321"/><c r="L39" s="321"/><c r="M39" s="324"/></row><row r="40" spans="2:13" s="33" customFormat="1" ht="15"><c r="B40" s="214" t="str"><f>Translation!A76</f><v>TERTIARY SECTOR</v></c><c r="C40" s="215"/><c r="D40" s="215"/><c r="E40" s="216"/><c r="F40" s="216"/><c r="G40" s="217"/><c r="H40" s="217"/><c r="I40" s="217"/><c r="J40" s="217"/><c r="K40" s="217"/><c r="L40" s="217"/><c r="M40" s="217"/></row><row r="41" spans="2:13" s="33" customFormat="1" ht="30"><c r="B41" s="35" t="s"><v>1038</v></c><c r="C41" s="16" t="s"><v>1030</v></c><c r="D41" s="16" t="s"><v>1037</v></c><c r="E41" s="17"><v>2009</v></c><c r="F41" s="18"><v>2020</v></c><c r="G41" s="19"/><c r="H41" s="19"><v>439</v></c><c r="I41" s="19"><v>0</v></c><c r="J41" s="19"><v>294</v></c><c r="K41" s="319"><f>SUM(H41:H51)</f><v>1907</v></c><c r="L41" s="319"><f t="shared" ref="L41:M41" si="3">SUM(I41:I51)</f><v>375</v></c><c r="M41" s="322"><f t="shared" si="3"/><v>1586.92</v></c></row><row r="42" spans="2:13" s="33" customFormat="1" ht="30"><c r="B42" s="35" t="s"><v>1038</v></c><c r="C42" s="16" t="s"><v>1047</v></c><c r="D42" s="16" t="s"><v>1037</v></c><c r="E42" s="17"><v>2010</v></c><c r="F42" s="18"><v>2020</v></c><c r="G42" s="19"/><c r="H42" s="19"><v>211</v></c><c r="I42" s="19"><v>0</v></c><c r="J42" s="19"><v>141</v></c><c r="K42" s="320"/><c r="L42" s="320"/><c r="M42" s="323"/></row><row r="43" spans="2:13" s="33" customFormat="1" ht="15"><c r="B43" s="35" t="s"><v>1039</v></c><c r="C43" s="16" t="s"><v>1043</v></c><c r="D43" s="16" t="s"><v>1037</v></c><c r="E43" s="17"><v>2009</v></c><c r="F43" s="18"><v>2013</v></c><c r="G43" s="19"/><c r="H43" s="19"><v>74</v></c><c r="I43" s="19"><v>0</v></c><c r="J43" s="19"><v>49</v></c><c r="K43" s="320"/><c r="L43" s="320"/><c r="M43" s="323"/></row><row r="44" spans="2:13" s="33" customFormat="1" ht="30"><c r="B44" s="35" t="s"><v>1048</v></c><c r="C44" s="16" t="s"><v>1033</v></c><c r="D44" s="16" t="s"><v>1037</v></c><c r="E44" s="17"><v>2009</v></c><c r="F44" s="18"><v>2013</v></c><c r="G44" s="19"/><c r="H44" s="19"><v>53</v></c><c r="I44" s="19"><v>0</v></c><c r="J44" s="19"><v>35</v></c><c r="K44" s="320"/><c r="L44" s="320"/><c r="M44" s="323"/></row><row r="45" spans="2:13" s="33" customFormat="1" ht="30"><c r="B45" s="35" t="s"><v>1040</v></c><c r="C45" s="16" t="s"><v>1034</v></c><c r="D45" s="16" t="s"><v>1037</v></c><c r="E45" s="17"><v>2008</v></c><c r="F45" s="18"><v>2020</v></c><c r="G45" s="19"/><c r="H45" s="19"><v>405</v></c><c r="I45" s="19"><v>0</v></c><c r="J45" s="19"><v>271</v></c><c r="K45" s="320"/><c r="L45" s="320"/><c r="M45" s="323"/></row><row r="46" spans="2:13" s="33" customFormat="1" ht="30"><c r="B46" s="35" t="s"><v>1041</v></c><c r="C46" s="16" t="s"><v>1035</v></c><c r="D46" s="16" t="s"><v>1037</v></c><c r="E46" s="17"><v>2009</v></c><c r="F46" s="18"><v>2013</v></c><c r="G46" s="19"/><c r="H46" s="19"><v>0</v></c><c r="I46" s="19"><v>375</v></c><c r="J46" s="19"><v>251</v></c><c r="K46" s="320"/><c r="L46" s="320"/><c r="M46" s="323"/></row><row r="47" spans="2:13" s="33" customFormat="1" ht="30"><c r="B47" s="35" t="s"><v>1049</v></c><c r="C47" s="16" t="s"><v>1036</v></c><c r="D47" s="16" t="s"><v>1037</v></c><c r="E47" s="17"><v>2011</v></c><c r="F47" s="18"><v>2020</v></c><c r="G47" s="19"/><c r="H47" s="19"><v>46</v></c><c r="I47" s="19"><v>0</v></c><c r="J47" s="19"><v>31</v></c><c r="K47" s="320"/><c r="L47" s="320"/><c r="M47" s="323"/></row><row r="48" spans="2:13" s="33" customFormat="1" ht="30"><c r="B48" s="35" t="s"><v>1038</v></c><c r="C48" s="16" t="s"><v>1044</v></c><c r="D48" s="16" t="s"><v>1037</v></c><c r="E48" s="17"><v>2010</v></c><c r="F48" s="18"><v>2020</v></c><c r="G48" s="19"/><c r="H48" s="19"><v>439</v></c><c r="I48" s="19"><v>0</v></c><c r="J48" s="19"><v>294</v></c><c r="K48" s="320"/><c r="L48" s="320"/><c r="M48" s="323"/></row><row r="49" spans="2:13" s="33" customFormat="1" ht="60"><c r="B49" s="35" t="s"><v>1050</v></c><c r="C49" s="16" t="s"><v>1077</v></c><c r="D49" s="16" t="s"><v>1112</v></c><c r="E49" s="17"><v>2013</v></c><c r="F49" s="18"><v>2014</v></c><c r="G49" s="19"><v>65000</v></c><c r="H49" s="19"><v>240</v></c><c r="I49" s="19"/><c r="J49" s="19"><v>189.36</v></c><c r="K49" s="320"/><c r="L49" s="320"/><c r="M49" s="323"/></row><row r="50" spans="2:13" s="33" customFormat="1" ht="60"><c r="B50" s="35" t="s"><v>1050</v></c><c r="C50" s="16" t="s"><v>1051</v></c><c r="D50" s="16" t="s"><v>1112</v></c><c r="E50" s="17"><v>2013</v></c><c r="F50" s="18"><v>2014</v></c><c r="G50" s="19"><v>0</v></c><c r="H50" s="19" t="s"><v>1078</v></c><c r="I50" s="19"/><c r="J50" s="19"><v>31.56</v></c><c r="K50" s="320"/><c r="L50" s="320"/><c r="M50" s="323"/></row><row r="51" spans="2:13" s="33" customFormat="1" ht="7.5" customHeight="1"><c r="B51" s="35"/><c r="C51" s="16"/><c r="D51" s="16"/><c r="E51" s="17"/><c r="F51" s="18"/><c r="G51" s="19"/><c r="H51" s="19"/><c r="I51" s="19"/><c r="J51" s="19"/><c r="K51" s="321"/><c r="L51" s="321"/><c r="M51" s="324"/></row><row r="52" spans="2:13" s="33" customFormat="1" ht="15"><c r="B52" s="214" t="str"><f>Translation!A85</f><v>TRANSPORTS</v></c><c r="C52" s="215"/><c r="D52" s="215"/><c r="E52" s="216"/><c r="F52" s="216"/><c r="G52" s="217"/><c r="H52" s="217"/><c r="I52" s="217"/><c r="J52" s="217"/><c r="K52" s="217"/><c r="L52" s="217"/><c r="M52" s="217"/></row><row r="53" spans="2:13" s="33" customFormat="1" ht="45"><c r="B53" s="35" t="s"><v>1061</v></c><c r="C53" s="16" t="s"><v>1052</v></c><c r="D53" s="16" t="s"><v>1057</v></c><c r="E53" s="17"><v>2010</v></c><c r="F53" s="18"><v>2015</v></c><c r="G53" s="19"/><c r="H53" s="19"><v>14924</v></c><c r="I53" s="19"/><c r="J53" s="19"><v>3770</v></c><c r="K53" s="319"><f>SUM(H53:H62)</f><v>29625.4</v></c><c r="L53" s="319"><f t="shared" ref="L53:M53" si="4">SUM(I53:I62)</f><v>0</v></c><c r="M53" s="322"><f t="shared" si="4"/><v>7484.5470000000005</v></c></row><row r="54" spans="2:13" s="33" customFormat="1" ht="45"><c r="B54" s="35" t="s"><v>1060</v></c><c r="C54" s="16" t="s"><v>1053</v></c><c r="D54" s="16" t="s"><v>1057</v></c><c r="E54" s="17"><v>2008</v></c><c r="F54" s="18"><v>2020</v></c><c r="G54" s="19"/><c r="H54" s="19"><v>9895</v></c><c r="I54" s="19"/><c r="J54" s="19"><v>2500</v></c><c r="K54" s="320"/><c r="L54" s="320"/><c r="M54" s="323"/></row><row r="55" spans="2:13" s="33" customFormat="1" ht="45"><c r="B55" s="35" t="s"><v>1060</v></c><c r="C55" s="16" t="s"><v>1054</v></c><c r="D55" s="16" t="s"><v>1057</v></c><c r="E55" s="17"><v>2008</v></c><c r="F55" s="18"><v>2013</v></c><c r="G55" s="19"/><c r="H55" s="19"><v>1583</v></c><c r="I55" s="19"/><c r="J55" s="19"><v>400</v></c><c r="K55" s="320"/><c r="L55" s="320"/><c r="M55" s="323"/></row><row r="56" spans="2:13" s="33" customFormat="1" ht="15"><c r="B56" s="35" t="s"><v>1060</v></c><c r="C56" s="16" t="s"><v>1055</v></c><c r="D56" s="16" t="s"><v>1037</v></c><c r="E56" s="17"><v>2009</v></c><c r="F56" s="18"><v>2012</v></c><c r="G56" s="19"/><c r="H56" s="19"><v>950</v></c><c r="I56" s="19"/><c r="J56" s="19"><v>240</v></c><c r="K56" s="320"/><c r="L56" s="320"/><c r="M56" s="323"/></row><row r="57" spans="2:13" s="33" customFormat="1" ht="45"><c r="B57" s="35" t="s"><v>1060</v></c><c r="C57" s="16" t="s"><v>1056</v></c><c r="D57" s="16" t="s"><v>1057</v></c><c r="E57" s="17"><v>2008</v></c><c r="F57" s="18"><v>2020</v></c><c r="G57" s="19"/><c r="H57" s="19"><v>633</v></c><c r="I57" s="19"/><c r="J57" s="19"><v>160</v></c><c r="K57" s="320"/><c r="L57" s="320"/><c r="M57" s="323"/></row><row r="58" spans="2:13" s="33" customFormat="1" ht="30"><c r="B58" s="35" t="s"><v>1060</v></c><c r="C58" s="16" t="s"><v>1080</v></c><c r="D58" s="16" t="s"><v>1081</v></c><c r="E58" s="17"><v>2011</v></c><c r="F58" s="18"><v>2020</v></c><c r="G58" s="19"><v>17500</v></c><c r="H58" s="19"><v>1606</v></c><c r="I58" s="19"/><c r="J58" s="19"><v>405.67500000000001</v></c><c r="K58" s="320"/><c r="L58" s="320"/><c r="M58" s="323"/></row><row r="59" spans="2:13" s="33" customFormat="1" ht="30"><c r="B59" s="35" t="s"><v>1059</v></c><c r="C59" s="16" t="s"><v>1083</v></c><c r="D59" s="16" t="s"><v>1079</v></c><c r="E59" s="17"><v>2016</v></c><c r="F59" s="18"><v>2020</v></c><c r="G59" s="19"><v>30000</v></c><c r="H59" s="19"><v>18.399999999999999</v></c><c r="I59" s="19"/><c r="J59" s="19"><v>4.5999999999999996</v></c><c r="K59" s="320"/><c r="L59" s="320"/><c r="M59" s="323"/></row><row r="60" spans="2:13" s="33" customFormat="1" ht="30"><c r="B60" s="35" t="s"><v>1059</v></c><c r="C60" s="16" t="s"><v>1058</v></c><c r="D60" s="16" t="s"><v>1079</v></c><c r="E60" s="17"><v>2011</v></c><c r="F60" s="18"><v>2020</v></c><c r="G60" s="19"/><c r="H60" s="19"><v>10</v></c><c r="I60" s="19"/><c r="J60" s="19"><v>2.67</v></c><c r="K60" s="320"/><c r="L60" s="320"/><c r="M60" s="323"/></row><row r="61" spans="2:13" s="33" customFormat="1" ht="30"><c r="B61" s="35" t="s"><v>1059</v></c><c r="C61" s="16" t="s"><v>1082</v></c><c r="D61" s="16" t="s"><v>1079</v></c><c r="E61" s="17"><v>2011</v></c><c r="F61" s="18"><v>2020</v></c><c r="G61" s="19"/><c r="H61" s="19"><v>6</v></c><c r="I61" s="19"/><c r="J61" s="19"><v>1.6020000000000001</v></c><c r="K61" s="320"/><c r="L61" s="320"/><c r="M61" s="323"/></row><row r="62" spans="2:13" s="33" customFormat="1" ht="7.5" customHeight="1"><c r="B62" s="35"/><c r="C62" s="16"/><c r="D62" s="16"/><c r="E62" s="17"/><c r="F62" s="18"/><c r="G62" s="19"/><c r="H62" s="19"/><c r="I62" s="19"/><c r="J62" s="19"/><c r="K62" s="321"/><c r="L62" s="321"/><c r="M62" s="324"/></row><row r="63" spans="2:13" s="33" customFormat="1" ht="15"><c r="B63" s="214" t="str"><f>Translation!$A$173</f><v>SECONDARY ENERGY PRODUCTION AND ENERGY FLUXES</v></c><c r="C63" s="215"/><c r="D63" s="215"/><c r="E63" s="216"/><c r="F63" s="216"/><c r="G63" s="217"/><c r="H63" s="217"/><c r="I63" s="217"/><c r="J63" s="217"/><c r="K63" s="217"/><c r="L63" s="217"/><c r="M63" s="217"/></row><row r="64" spans="2:13" s="33" customFormat="1" ht="15"><c r="B64" s="35" t="str"><f>Translation!$A$174</f><v>Electricity (non-renewable)</v></c><c r="C64" s="16"/><c r="D64" s="16"/><c r="E64" s="17"/><c r="F64" s="18"/><c r="G64" s="19"/><c r="H64" s="19"/><c r="I64" s="19"/><c r="J64" s="19"/><c r="K64" s="319"><f>SUM(H64:H77)</f><v>0</v></c><c r="L64" s="319"><f t="shared" ref="L64:M64" si="5">SUM(I64:I77)</f><v>238</v></c><c r="M64" s="322"><f t="shared" si="5"/><v>187.52500000000001</v></c></row><row r="65" spans="2:13" s="33" customFormat="1" ht="15"><c r="B65" s="35" t="str"><f>Translation!$A$175</f><v>Heat (non-renewable)</v></c><c r="C65" s="16"/><c r="D65" s="16"/><c r="E65" s="17"/><c r="F65" s="18"/><c r="G65" s="19"/><c r="H65" s="19"/><c r="I65" s="19"/><c r="J65" s="19"/><c r="K65" s="320"/><c r="L65" s="320"/><c r="M65" s="323"/></row><row r="66" spans="2:13" s="33" customFormat="1" ht="15"><c r="B66" s="35" t="str"><f>Translation!$A$176</f><v>Cold (non-renewable)</v></c><c r="C66" s="16"/><c r="D66" s="16"/><c r="E66" s="17"/><c r="F66" s="18"/><c r="G66" s="19"/><c r="H66" s="19"/><c r="I66" s="19"/><c r="J66" s="19"/><c r="K66" s="320"/><c r="L66" s="320"/><c r="M66" s="323"/></row><row r="67" spans="2:13" s="33" customFormat="1" ht="15"><c r="B67" s="35" t="str"><f>Translation!$A$177</f><v>Hydro</v></c><c r="C67" s="16"/><c r="D67" s="16"/><c r="E67" s="17"/><c r="F67" s="18"/><c r="G67" s="19"/><c r="H67" s="19"/><c r="I67" s="19"/><c r="J67" s="19"/><c r="K67" s="320"/><c r="L67" s="320"/><c r="M67" s="323"/></row><row r="68" spans="2:13" s="33" customFormat="1" ht="30"><c r="B68" s="35" t="str"><f>Translation!$A$178</f><v>Wind</v></c><c r="C68" s="16" t="s"><v>1085</v></c><c r="D68" s="16" t="s"><v>1079</v></c><c r="E68" s="17"><v>2013</v></c><c r="F68" s="18"><v>2020</v></c><c r="G68" s="19"><v>15000</v></c><c r="H68" s="19"/><c r="I68" s="19"><v>13</v></c><c r="J68" s="19"><v>10</v></c><c r="K68" s="320"/><c r="L68" s="320"/><c r="M68" s="323"/></row><row r="69" spans="2:13" s="33" customFormat="1" ht="30"><c r="B69" s="35" t="str"><f>Translation!$A$179</f><v>Solar</v></c><c r="C69" s="16" t="s"><v>1084</v></c><c r="D69" s="16" t="s"><v>1079</v></c><c r="E69" s="17"><v>2013</v></c><c r="F69" s="18"><v>2020</v></c><c r="G69" s="19"><v>350000</v></c><c r="H69" s="19"/><c r="I69" s="19"><v>225</v></c><c r="J69" s="19"><v>177.52500000000001</v></c><c r="K69" s="320"/><c r="L69" s="320"/><c r="M69" s="323"/></row><row r="70" spans="2:13" s="33" customFormat="1" ht="15"><c r="B70" s="35" t="str"><f>Translation!$A$180</f><v>Geothermal</v></c><c r="C70" s="16"/><c r="D70" s="16"/><c r="E70" s="17"/><c r="F70" s="18"/><c r="G70" s="19"/><c r="H70" s="19"/><c r="I70" s="19"/><c r="J70" s="19"/><c r="K70" s="320"/><c r="L70" s="320"/><c r="M70" s="323"/></row><row r="71" spans="2:13" s="33" customFormat="1" ht="15"><c r="B71" s="35" t="str"><f>Translation!$A$181</f><v>Ocean</v></c><c r="C71" s="16"/><c r="D71" s="16"/><c r="E71" s="17"/><c r="F71" s="18"/><c r="G71" s="19"/><c r="H71" s="19"/><c r="I71" s="19"/><c r="J71" s="19"/><c r="K71" s="320"/><c r="L71" s="320"/><c r="M71" s="323"/></row><row r="72" spans="2:13" s="33" customFormat="1" ht="15"><c r="B72" s="35" t="str"><f>Translation!$A$182</f><v>Biomass</v></c><c r="C72" s="16"/><c r="D72" s="16"/><c r="E72" s="17"/><c r="F72" s="18"/><c r="G72" s="19"/><c r="H72" s="19"/><c r="I72" s="19"/><c r="J72" s="19"/><c r="K72" s="320"/><c r="L72" s="320"/><c r="M72" s="323"/></row><row r="73" spans="2:13" s="33" customFormat="1" ht="15"><c r="B73" s="35" t="str"><f>Translation!$A$183</f><v>Urban waste</v></c><c r="C73" s="16"/><c r="D73" s="16"/><c r="E73" s="17"/><c r="F73" s="18"/><c r="G73" s="19"/><c r="H73" s="19"/><c r="I73" s="19"/><c r="J73" s="19"/><c r="K73" s="320"/><c r="L73" s="320"/><c r="M73" s="323"/></row><row r="74" spans="2:13" s="33" customFormat="1" ht="15"><c r="B74" s="35" t="str"><f>Translation!$A$184</f><v>Storage</v></c><c r="C74" s="16"/><c r="D74" s="16"/><c r="E74" s="17"/><c r="F74" s="18"/><c r="G74" s="19"/><c r="H74" s="19"/><c r="I74" s="19"/><c r="J74" s="19"/><c r="K74" s="320"/><c r="L74" s="320"/><c r="M74" s="323"/></row><row r="75" spans="2:13" s="33" customFormat="1" ht="15"><c r="B75" s="35" t="str"><f>Translation!$A$185</f><v>External connection</v></c><c r="C75" s="16"/><c r="D75" s="16"/><c r="E75" s="17"/><c r="F75" s="18"/><c r="G75" s="19"/><c r="H75" s="19"/><c r="I75" s="19"/><c r="J75" s="19"/><c r="K75" s="320"/><c r="L75" s="320"/><c r="M75" s="323"/></row><row r="76" spans="2:13" s="33" customFormat="1" ht="30"><c r="B76" s="35" t="str"><f>Translation!$A$186</f><v>Distribution losses and self-consumption</v></c><c r="C76" s="16"/><c r="D76" s="16"/><c r="E76" s="17"/><c r="F76" s="18"/><c r="G76" s="19"/><c r="H76" s="19"/><c r="I76" s="19"/><c r="J76" s="19"/><c r="K76" s="320"/><c r="L76" s="320"/><c r="M76" s="323"/></row><row r="77" spans="2:13" s="33" customFormat="1" ht="7.5" customHeight="1"><c r="B77" s="35"/><c r="C77" s="16"/><c r="D77" s="16"/><c r="E77" s="17"/><c r="F77" s="18"/><c r="G77" s="19"/><c r="H77" s="19"/><c r="I77" s="19"/><c r="J77" s="19"/><c r="K77" s="321"/><c r="L77" s="321"/><c r="M77" s="324"/></row><row r="78" spans="2:13" s="33" customFormat="1" ht="15"><c r="B78" s="214" t="str"><f>Translation!A187</f><v>LAND USE PLANNING</v></c><c r="C78" s="215"/><c r="D78" s="215"/><c r="E78" s="216"/><c r="F78" s="216"/><c r="G78" s="217"/><c r="H78" s="217"/><c r="I78" s="217"/><c r="J78" s="217"/><c r="K78" s="217"/><c r="L78" s="217"/><c r="M78" s="217"/></row><row r="79" spans="2:13" s="33" customFormat="1" ht="30"><c r="B79" s="35" t="s"><v>1064</v></c><c r="C79" s="16" t="s"><v>1062</v></c><c r="D79" s="16" t="s"><v>1079</v></c><c r="E79" s="17"><v>2011</v></c><c r="F79" s="18"><v>2020</v></c><c r="G79" s="19"><v>3000</v></c><c r="H79" s="19"/><c r="I79" s="19"/><c r="J79" s="19"><v>60</v></c><c r="K79" s="319"><f>SUM(H79:H83)</f><v>0</v></c><c r="L79" s="319"><f t="shared" ref="L79:M79" si="6">SUM(I79:I83)</f><v>0</v></c><c r="M79" s="319"><f t="shared" si="6"/><v>90</v></c></row><row r="80" spans="2:13" s="33" customFormat="1" ht="30"><c r="B80" s="35" t="s"><v>1064</v></c><c r="C80" s="16" t="s"><v>1063</v></c><c r="D80" s="16" t="s"><v>1079</v></c><c r="E80" s="17"><v>2011</v></c><c r="F80" s="18"><v>2020</v></c><c r="G80" s="19"><v>8000</v></c><c r="H80" s="19"/><c r="I80" s="19"/><c r="J80" s="19"><v>30</v></c><c r="K80" s="320"/><c r="L80" s="320"/><c r="M80" s="320"/></row><row r="81" spans="2:15" s="33" customFormat="1" ht="15"><c r="B81" s="35"/><c r="C81" s="16"/><c r="D81" s="16"/><c r="E81" s="17"/><c r="F81" s="18"/><c r="G81" s="19"/><c r="H81" s="19"/><c r="I81" s="19"/><c r="J81" s="19"/><c r="K81" s="320"/><c r="L81" s="320"/><c r="M81" s="320"/></row><row r="82" spans="2:15" s="33" customFormat="1" ht="15"><c r="B82" s="35"/><c r="C82" s="16"/><c r="D82" s="16"/><c r="E82" s="17"/><c r="F82" s="18"/><c r="G82" s="19"/><c r="H82" s="19"/><c r="I82" s="19"/><c r="J82" s="19"/><c r="K82" s="320"/><c r="L82" s="320"/><c r="M82" s="320"/></row><row r="83" spans="2:15" s="33" customFormat="1" ht="7.5" customHeight="1"><c r="B83" s="35"/><c r="C83" s="16"/><c r="D83" s="16"/><c r="E83" s="17"/><c r="F83" s="18"/><c r="G83" s="19"/><c r="H83" s="19"/><c r="I83" s="19"/><c r="J83" s="19"/><c r="K83" s="321"/><c r="L83" s="321"/><c r="M83" s="321"/></row><row r="84" spans="2:15" s="33" customFormat="1" ht="15"><c r="B84" s="214" t="str"><f>Translation!A192</f><v>PUBLIC PROCUREMENT OF PRODUCTS AND SERVICES</v></c><c r="C84" s="215"/><c r="D84" s="215"/><c r="E84" s="216"/><c r="F84" s="216"/><c r="G84" s="217"/><c r="H84" s="217"/><c r="I84" s="217"/><c r="J84" s="217"/><c r="K84" s="217"/><c r="L84" s="217"/><c r="M84" s="217"/></row><row r="85" spans="2:15" s="33" customFormat="1" ht="30"><c r="B85" s="35" t="str"><f>Translation!A193</f><v>Energy efficiency requirements/standards</v></c><c r="C85" s="16"/><c r="D85" s="16"/><c r="E85" s="17"/><c r="F85" s="18"/><c r="G85" s="19"/><c r="H85" s="19"/><c r="I85" s="19"/><c r="J85" s="19"/><c r="K85" s="319"><f>SUM(H85:H87)</f><v>0</v></c><c r="L85" s="319"><f t="shared" ref="L85:M85" si="7">SUM(I85:I87)</f><v>0</v></c><c r="M85" s="319"><f t="shared" si="7"/><v>0</v></c></row><row r="86" spans="2:15" s="33" customFormat="1" ht="30"><c r="B86" s="35" t="str"><f>Translation!A194</f><v>Renewable energy requirements/standards</v></c><c r="C86" s="16"/><c r="D86" s="16"/><c r="E86" s="17"/><c r="F86" s="18"/><c r="G86" s="19"/><c r="H86" s="19"/><c r="I86" s="19"/><c r="J86" s="19"/><c r="K86" s="320"/><c r="L86" s="320"/><c r="M86" s="320"/></row><row r="87" spans="2:15" s="33" customFormat="1" ht="7.5" customHeight="1"><c r="B87" s="35"/><c r="C87" s="16"/><c r="D87" s="16"/><c r="E87" s="17"/><c r="F87" s="18"/><c r="G87" s="19"/><c r="H87" s="19"/><c r="I87" s="19"/><c r="J87" s="19"/><c r="K87" s="321"/><c r="L87" s="321"/><c r="M87" s="321"/></row><row r="88" spans="2:15" s="33" customFormat="1" ht="15"><c r="B88" s="214" t="str"><f>Translation!A195</f><v>CITIZENS AND STAKEHOLDERS</v></c><c r="C88" s="215"/><c r="D88" s="215"/><c r="E88" s="216"/><c r="F88" s="216"/><c r="G88" s="217"/><c r="H88" s="217"/><c r="I88" s="217"/><c r="J88" s="217"/><c r="K88" s="217"/><c r="L88" s="217"/><c r="M88" s="217"/></row><row r="89" spans="2:15" s="33" customFormat="1" ht="30"><c r="B89" s="35" t="str"><f>Translation!A196</f><v>Advisory services</v></c><c r="C89" s="16" t="s"><v>1065</v></c><c r="D89" s="16" t="s"><v>1079</v></c><c r="E89" s="17"><v>2011</v></c><c r="F89" s="18"><v>2013</v></c><c r="G89" s="19"><v>6000</v></c><c r="H89" s="19"><v>607.5</v></c><c r="I89" s="19"><v>607.5</v></c><c r="J89" s="19"><v>786.21900000000005</v></c><c r="K89" s="319"><f>SUM(H89:H103)</f><v>4678.4799999999996</v></c><c r="L89" s="319"><f t="shared" ref="L89:M89" si="8">SUM(I89:I103)</f><v>2965.8</v></c><c r="M89" s="319"><f t="shared" si="8"/><v>4814.2849999999999</v></c></row><row r="90" spans="2:15" s="33" customFormat="1" ht="30"><c r="B90" s="35" t="s"><v>8</v></c><c r="C90" s="16" t="s"><v>1086</v></c><c r="D90" s="16" t="s"><v>1037</v></c><c r="E90" s="17"><v>2009</v></c><c r="F90" s="18"><v>2013</v></c><c r="G90" s="19"/><c r="H90" s="19" t="s"><v>1098</v></c><c r="I90" s="19" t="s"><v>1098</v></c><c r="J90" s="19" t="s"><v>1098</v></c><c r="K90" s="320"/><c r="L90" s="320"/><c r="M90" s="320"/><c r="N90" s="317" t="s"><v>1106</v></c><c r="O90" s="318"/></row><row r="91" spans="2:15" s="33" customFormat="1" ht="30"><c r="B91" s="35" t="s"><v>149</v></c><c r="C91" s="16" t="s"><v>1087</v></c><c r="D91" s="16" t="s"><v>1079</v></c><c r="E91" s="17"><v>2011</v></c><c r="F91" s="18"><v>2017</v></c><c r="G91" s="19"><v>8000</v></c><c r="H91" s="19"><v>880.5</v></c><c r="I91" s="19"><v>275</v></c><c r="J91" s="19"><v>635.07500000000005</v></c><c r="K91" s="320"/><c r="L91" s="320"/><c r="M91" s="320"/><c r="N91" s="317"/><c r="O91" s="318"/></row><row r="92" spans="2:15" s="33" customFormat="1" ht="30"><c r="B92" s="35" t="s"><v>149</v></c><c r="C92" s="16" t="s"><v>1088</v></c><c r="D92" s="16" t="s"><v>1079</v></c><c r="E92" s="17"><v>2011</v></c><c r="F92" s="18"><v>2012</v></c><c r="G92" s="19"><v>4000</v></c><c r="H92" s="19"><v>148</v></c><c r="I92" s="19"><v>148</v></c><c r="J92" s="19"><v>191.53899999999999</v></c><c r="K92" s="320"/><c r="L92" s="320"/><c r="M92" s="320"/><c r="N92" s="317"/><c r="O92" s="318"/></row><row r="93" spans="2:15" s="33" customFormat="1" ht="30"><c r="B93" s="35" t="s"><v>149</v></c><c r="C93" s="16" t="s"><v>1089</v></c><c r="D93" s="16" t="s"><v>1079</v></c><c r="E93" s="17"><v>2010</v></c><c r="F93" s="18"><v>2020</v></c><c r="G93" s="19"><v>0</v></c><c r="H93" s="19"><v>110</v></c><c r="I93" s="19"><v>110</v></c><c r="J93" s="19"><v>142.36099999999999</v></c><c r="K93" s="320"/><c r="L93" s="320"/><c r="M93" s="320"/></row><row r="94" spans="2:15" s="33" customFormat="1" ht="30"><c r="B94" s="35" t="s"><v>149</v></c><c r="C94" s="16" t="s"><v>1092</v></c><c r="D94" s="16" t="s"><v>1079</v></c><c r="E94" s="17"><v>2011</v></c><c r="F94" s="18"><v>2020</v></c><c r="G94" s="19"><v>10000</v></c><c r="H94" s="19"><v>360</v></c><c r="I94" s="19"><v>360</v></c><c r="J94" s="19"><v>465.90699999999998</v></c><c r="K94" s="320"/><c r="L94" s="320"/><c r="M94" s="320"/></row><row r="95" spans="2:15" s="33" customFormat="1" ht="30"><c r="B95" s="35" t="s"><v>149</v></c><c r="C95" s="16" t="s"><v>1093</v></c><c r="D95" s="16" t="s"><v>1079</v></c><c r="E95" s="17"><v>2010</v></c><c r="F95" s="18"><v>2020</v></c><c r="G95" s="19"><v>0</v></c><c r="H95" s="19"><v>225</v></c><c r="I95" s="19"><v>225</v></c><c r="J95" s="19"><v>291.19200000000001</v></c><c r="K95" s="320"/><c r="L95" s="320"/><c r="M95" s="320"/></row><row r="96" spans="2:15" s="33" customFormat="1" ht="30"><c r="B96" s="35" t="s"><v>149</v></c><c r="C96" s="16" t="s"><v>1094</v></c><c r="D96" s="16" t="s"><v>1079</v></c><c r="E96" s="17"><v>2009</v></c><c r="F96" s="18"><v>2020</v></c><c r="G96" s="19"><v>2000</v></c><c r="H96" s="19"><v>552.6</v></c><c r="I96" s="19"/><c r="J96" s="19"><v>357.584</v></c><c r="K96" s="320"/><c r="L96" s="320"/><c r="M96" s="320"/></row><row r="97" spans="2:13" s="33" customFormat="1" ht="30"><c r="B97" s="35" t="s"><v>149</v></c><c r="C97" s="16" t="s"><v>1095</v></c><c r="D97" s="16" t="s"><v>1079</v></c><c r="E97" s="17"><v>2011</v></c><c r="F97" s="18"><v>2020</v></c><c r="G97" s="19"><v>1000</v></c><c r="H97" s="19"><v>276.3</v></c><c r="I97" s="19"/><c r="J97" s="19"><v>69.793000000000006</v></c><c r="K97" s="320"/><c r="L97" s="320"/><c r="M97" s="320"/></row><row r="98" spans="2:13" s="33" customFormat="1" ht="30"><c r="B98" s="35" t="s"><v>149</v></c><c r="C98" s="16" t="s"><v>1096</v></c><c r="D98" s="16" t="s"><v>1079</v></c><c r="E98" s="17"><v>2011</v></c><c r="F98" s="18"><v>2020</v></c><c r="G98" s="19"><v>1500</v></c><c r="H98" s="19" t="s"><v>1099</v></c><c r="I98" s="19"/><c r="J98" s="19"><v>116.477</v></c><c r="K98" s="320"/><c r="L98" s="320"/><c r="M98" s="320"/></row><row r="99" spans="2:13" s="33" customFormat="1" ht="30"><c r="B99" s="35" t="s"><v>9</v></c><c r="C99" s="16" t="s"><v>1090</v></c><c r="D99" s="16" t="s"><v>1079</v></c><c r="E99" s="17"><v>2010</v></c><c r="F99" s="18"><v>2018</v></c><c r="G99" s="19"><v>3000</v></c><c r="H99" s="19"><v>720</v></c><c r="I99" s="19"><v>720</v></c><c r="J99" s="19"><v>931.81500000000005</v></c><c r="K99" s="320"/><c r="L99" s="320"/><c r="M99" s="320"/></row><row r="100" spans="2:13" s="33" customFormat="1" ht="30"><c r="B100" s="35" t="s"><v>9</v></c><c r="C100" s="16" t="s"><v>1097</v></c><c r="D100" s="16" t="s"><v>1079</v></c><c r="E100" s="17"><v>2011</v></c><c r="F100" s="18"><v>2013</v></c><c r="G100" s="19"><v>6000</v></c><c r="H100" s="19"><v>270</v></c><c r="I100" s="19"><v>157.5</v></c><c r="J100" s="19"><v>314.89999999999998</v></c><c r="K100" s="320"/><c r="L100" s="320"/><c r="M100" s="320"/></row><row r="101" spans="2:13" s="33" customFormat="1" ht="30"><c r="B101" s="35" t="s"><v>9</v></c><c r="C101" s="16" t="s"><v>1091</v></c><c r="D101" s="16" t="s"><v>1079</v></c><c r="E101" s="17"><v>2013</v></c><c r="F101" s="18"><v>2015</v></c><c r="G101" s="19"><v>4500</v></c><c r="H101" s="19"><v>362.8</v></c><c r="I101" s="19"><v>362.8</v></c><c r="J101" s="19"><v>469.54700000000003</v></c><c r="K101" s="320"/><c r="L101" s="320"/><c r="M101" s="320"/></row><row r="102" spans="2:13" s="33" customFormat="1" ht="30"><c r="B102" s="35" t="s"><v>9</v></c><c r="C102" s="16" t="s"><v>1066</v></c><c r="D102" s="16" t="s"><v>1079</v></c><c r="E102" s="17"><v>2011</v></c><c r="F102" s="18"><v>2020</v></c><c r="G102" s="19"><v>0</v></c><c r="H102" s="19"><v>165.78</v></c><c r="I102" s="19"><v>0</v></c><c r="J102" s="19"><v>41.875999999999998</v></c><c r="K102" s="320"/><c r="L102" s="320"/><c r="M102" s="320"/></row><row r="103" spans="2:13" s="33" customFormat="1" ht="7.5" customHeight="1"><c r="B103" s="35"/><c r="C103" s="16"/><c r="D103" s="16"/><c r="E103" s="17"/><c r="F103" s="18"/><c r="G103" s="19"/><c r="H103" s="19"/><c r="I103" s="19"/><c r="J103" s="19"/><c r="K103" s="321"/><c r="L103" s="321"/><c r="M103" s="321"/></row><row r="104" spans="2:13" s="33" customFormat="1" ht="15"><c r="B104" s="214" t="s"><v>1067</v></c><c r="C104" s="215"/><c r="D104" s="215"/><c r="E104" s="216"/><c r="F104" s="216"/><c r="G104" s="217"/><c r="H104" s="217"/><c r="I104" s="217"/><c r="J104" s="217"/><c r="K104" s="217"/><c r="L104" s="217"/><c r="M104" s="217"/></row><row r="105" spans="2:13" s="33" customFormat="1" ht="30"><c r="B105" s="35" t="s"><v>1038</v></c><c r="C105" s="16" t="s"><v>1100</v></c><c r="D105" s="16" t="s"><v>1079</v></c><c r="E105" s="17"><v>2011</v></c><c r="F105" s="18"><v>2012</v></c><c r="G105" s="19"><v>14550</v></c><c r="H105" s="19"><v>20</v></c><c r="I105" s="19"><v>0</v></c><c r="J105" s="19"><v>10.199999999999999</v></c><c r="K105" s="343"><f>SUM(H105:H112)</f><v>34.965000000000003</v></c><c r="L105" s="343"><f t="shared" ref="L105:M105" si="9">SUM(I105:I112)</f><v>30</v></c><c r="M105" s="343"><f t="shared" si="9"/><v>45.305999999999997</v></c></row><row r="106" spans="2:13" s="33" customFormat="1" ht="30"><c r="B106" s="165" t="s"><v>1069</v></c><c r="C106" s="16" t="s"><v>1068</v></c><c r="D106" s="16" t="s"><v>1079</v></c><c r="E106" s="17"><v>2011</v></c><c r="F106" s="18"><v>2012</v></c><c r="G106" s="19"><v>22000</v></c><c r="H106" s="19"><v>9.8000000000000007</v></c><c r="I106" s="19"><v>0</v></c><c r="J106" s="19"><v>8.1890000000000001</v></c><c r="K106" s="343"/><c r="L106" s="343"/><c r="M106" s="343"/></row><row r="107" spans="2:13" s="33" customFormat="1" ht="30"><c r="B107" s="165" t="s"><v>1069</v></c><c r="C107" s="16" t="s"><v>1101</v></c><c r="D107" s="16" t="s"><v>1079</v></c><c r="E107" s="17"><v>2011</v></c><c r="F107" s="18"><v>2012</v></c><c r="G107" s="19"><v>1000</v></c><c r="H107" s="19"><v>1.94</v></c><c r="I107" s="19"><v>0</v></c><c r="J107" s="19"><v>1.508</v></c><c r="K107" s="343"/><c r="L107" s="343"/><c r="M107" s="343"/></row><row r="108" spans="2:13" s="33" customFormat="1" ht="15" customHeight="1"><c r="B108" s="35" t="s"><v>1038</v></c><c r="C108" s="16" t="s"><v>1105</v></c><c r="D108" s="16" t="s"><v>1079</v></c><c r="E108" s="17"><v>2011</v></c><c r="F108" s="18"><v>2012</v></c><c r="G108" s="19"><v>2040</v></c><c r="H108" s="19"><v>2</v></c><c r="I108" s="19"><v>0</v></c><c r="J108" s="19"><v>1.0880000000000001</v></c><c r="K108" s="343"/><c r="L108" s="343"/><c r="M108" s="343"/></row><row r="109" spans="2:13" s="33" customFormat="1" ht="30"><c r="B109" s="35" t="s"><v>1038</v></c><c r="C109" s="16" t="s"><v>1104</v></c><c r="D109" s="16" t="s"><v>1079</v></c><c r="E109" s="17"><v>2012</v></c><c r="F109" s="18"><v>2013</v></c><c r="G109" s="19"><v>1575</v></c><c r="H109" s="19"><v>0.56699999999999995</v></c><c r="I109" s="19"><v>0</v></c><c r="J109" s="19"><v>0.3</v></c><c r="K109" s="343"/><c r="L109" s="343"/><c r="M109" s="343"/></row><row r="110" spans="2:13" s="33" customFormat="1" ht="30"><c r="B110" s="35" t="s"><v>1038</v></c><c r="C110" s="16" t="s"><v>1103</v></c><c r="D110" s="16" t="s"><v>1079</v></c><c r="E110" s="17"><v>2012</v></c><c r="F110" s="18"><v>2013</v></c><c r="G110" s="19"><v>2100</v></c><c r="H110" s="19"><v>0.65800000000000003</v></c><c r="I110" s="19"/><c r="J110" s="19"><v>0.35099999999999998</v></c><c r="K110" s="343"/><c r="L110" s="343"/><c r="M110" s="343"/></row><row r="111" spans="2:13" s="33" customFormat="1" ht="15" customHeight="1"><c r="B111" s="35" t="s"><v>1041</v></c><c r="C111" s="16" t="s"><v>1102</v></c><c r="D111" s="16" t="s"><v>1079</v></c><c r="E111" s="17"><v>2011</v></c><c r="F111" s="18"><v>2013</v></c><c r="G111" s="19"><v>50000</v></c><c r="H111" s="19"><v>0</v></c><c r="I111" s="19"><v>30</v></c><c r="J111" s="19"><v>23.67</v></c><c r="K111" s="343"/><c r="L111" s="343"/><c r="M111" s="343"/></row><row r="112" spans="2:13" s="33" customFormat="1" ht="15"><c r="B112" s="165"/><c r="C112" s="16"/><c r="D112" s="16"/><c r="E112" s="17"/><c r="F112" s="18"/><c r="G112" s="19"/><c r="H112" s="19"/><c r="I112" s="19"/><c r="J112" s="19"/><c r="K112" s="343"/><c r="L112" s="343"/><c r="M112" s="343"/></row><row r="113" spans="1:18" s="33" customFormat="1" ht="15"><c r="B113" s="340" t="str"><f>Translation!A208</f><v>TOTAL</v></c><c r="C113" s="341"/><c r="D113" s="341"/><c r="E113" s="341"/><c r="F113" s="342"/><c r="G113" s="220"><f>SUM(G14:G112)</f><v>627765</v></c><c r="H113" s="220"><f>SUM(H14:H112)</f><v>41821.845000000016</v></c><c r="I113" s="220"><f>SUM(I14:I112)</f><v>4808.8</v></c><c r="J113" s="220"><f>SUM(J14:J112)</f><v>18648.582999999995</v></c><c r="K113" s="36"><f>K14+K25+K29+K41+K53+K64+K79+K85+K89+K105</f><v>41821.845000000001</v></c><c r="L113" s="36"><f>L14+L25+L29+L41+L53+L64+L79+L85+L89+L105</f><v>4808.8</v></c><c r="M113" s="36"><f>M14+M25+M29+M41+M53+M64+M79+M85+M89+M105</f><v>18648.583000000002</v></c></row><row r="114" spans="1:18" ht="17.25" customHeight="1"><c r="B114" s="37"/><c r="C114" s="38"/><c r="D114" s="39"/><c r="E114" s="40"/><c r="F114" s="41"/><c r="J114" s="42"/></row><row r="115" spans="1:18" s="107" customFormat="1" ht="36"><c r="A115" s="106" t="s"><v>10</v></c><c r="B115" s="339" t="str"><f>Translation!A209</f><v>WEBSITE</v></c><c r="C115" s="339"/><c r="D115" s="339"/><c r="E115" s="339"/><c r="F115" s="339"/><c r="G115" s="339"/><c r="H115" s="339"/><c r="I115" s="339"/><c r="J115" s="339"/><c r="K115" s="339"/><c r="L115" s="339"/><c r="M115" s="339"/></row><row r="116" spans="1:18" ht="15.75" customHeight="1"><c r="A116" s="43"/><c r="C116" s="44" t="str"><f>Translation!A210</f><v>Direct link to the webpage dedicated to ISEAP (if any)</v></c><c r="D116" s="336" t="s"><v>1109</v></c><c r="E116" s="337"/><c r="F116" s="337"/><c r="G116" s="337"/><c r="H116" s="338"/><c r="I116" s="26"/><c r="L116" s="21" t="s"><v>1113</v></c><c r="M116" s="346"><f>'Baseline emission inventory'!Y137</f><v>104154.80152747962</v></c></row><row r="117" spans="1:18" ht="15.75" customHeight="1"><c r="A117" s="43"/><c r="C117" s="44"/><c r="D117" s="344"/><c r="E117" s="345"/><c r="F117" s="345"/><c r="G117" s="345"/><c r="H117" s="345"/><c r="I117" s="26"/><c r="L117" s="21" t="s"><v>1114</v></c><c r="M117" s="346"><f>'BAU 2020'!Y137</f><v>102392.87933363557</v></c><c r="O117" s="21" t="s"><v>1115</v></c><c r="R117" s="21" t="s"><v>1116</v></c></row><row r="118" spans="1:18" ht="15.75" customHeight="1"><c r="A118" s="43"/><c r="C118" s="44"/><c r="D118" s="344"/><c r="E118" s="345"/><c r="F118" s="345"/><c r="G118" s="345"/><c r="H118" s="345"/><c r="I118" s="26"/><c r="L118" s="347" t="s"><v>1117</v></c><c r="M118" s="348"><f>M117-M113</f><v>83744.296333635575</v></c><c r="O118" s="349"><f>1-M118/M117</f><v>0.18212773311350794</v></c><c r="R118" s="349"><f>1-M118/M116</f><v>0.19596317111179029</v></c></row><row r="119" spans="1:18" ht="17.25" customHeight="1"><c r="B119" s="37"/><c r="J119" s="42"/></row><row r="120" spans="1:18" ht="12.75" customHeight="1"><c r="B120" s="255"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120" s="255"/><c r="D120" s="255"/><c r="E120" s="255"/><c r="F120" s="255"/><c r="G120" s="255"/><c r="H120" s="255"/><c r="I120" s="255"/><c r="J120" s="255"/><c r="K120" s="255"/><c r="L120" s="255"/><c r="M120" s="255"/></row><row r="121" spans="1:18"><c r="B121" s="255"/><c r="C121" s="255"/><c r="D121" s="255"/><c r="E121" s="255"/><c r="F121" s="255"/><c r="G121" s="255"/><c r="H121" s="255"/><c r="I121" s="255"/><c r="J121" s="255"/><c r="K121" s="255"/><c r="L121" s="255"/><c r="M121" s="255"/></row><row r="122" spans="1:18"><c r="B122" s="255"/><c r="C122" s="255"/><c r="D122" s="255"/><c r="E122" s="255"/><c r="F122" s="255"/><c r="G122" s="255"/><c r="H122" s="255"/><c r="I122" s="255"/><c r="J122" s="255"/><c r="K122" s="255"/><c r="L122" s="255"/><c r="M122" s="255"/></row></sheetData><mergeCells count="53"><mergeCell ref="B120:M122"/><mergeCell ref="D116:H116"/><mergeCell ref="B115:M115"/><mergeCell ref="B113:F113"/><mergeCell ref="K85:K87"/><mergeCell ref="L85:L87"/><mergeCell ref="M85:M87"/><mergeCell ref="K105:K112"/><mergeCell ref="L105:L112"/><mergeCell ref="M105:M112"/><mergeCell ref="K89:K103"/><mergeCell ref="L89:L103"/><mergeCell ref="M89:M103"/><mergeCell ref="B10:M10"/><mergeCell ref="B5:M5"/><mergeCell ref="K29:K39"/><mergeCell ref="L29:L39"/><mergeCell ref="M29:M39"/><mergeCell ref="K25:K27"/><mergeCell ref="L25:L27"/><mergeCell ref="M25:M27"/><mergeCell ref="K14:K23"/><mergeCell ref="L14:L23"/><mergeCell ref="M14:M23"/><mergeCell ref="A1:M1"/><mergeCell ref="B6:M6"/><mergeCell ref="B11:B12"/><mergeCell ref="M11:M12"/><mergeCell ref="J11:J12"/><mergeCell ref="K11:K12"/><mergeCell ref="L11:L12"/><mergeCell ref="E11:F11"/><mergeCell ref="D11:D12"/><mergeCell ref="C11:C12"/><mergeCell ref="G11:G12"/><mergeCell ref="H11:H12"/><mergeCell ref="G8:J8"/><mergeCell ref="I11:I12"/><mergeCell ref="B2:C2"/><mergeCell ref="L4:M4"/><mergeCell ref="K53:K62"/><mergeCell ref="L53:L62"/><mergeCell ref="M53:M62"/><mergeCell ref="K41:K51"/><mergeCell ref="L41:L51"/><mergeCell ref="M41:M51"/><mergeCell ref="N90:O92"/><mergeCell ref="L79:L83"/><mergeCell ref="M79:M83"/><mergeCell ref="K64:K77"/><mergeCell ref="L64:L77"/><mergeCell ref="M64:M77"/><mergeCell ref="K79:K83"/></mergeCells><hyperlinks><hyperlink ref="D116" r:ID_"rId1"/></hyperlinks><printOptions horizontalCentered="1"/><pageMargins left="0.70866141732283472" right="0.70866141732283472" top="0.74803149606299213" bottom="0.74803149606299213" header="0.31496062992125984" footer="0.31496062992125984"/><pageSetup paperSize="8" scale="64" fitToHeight="0" orientation="landscape" horizontalDpi="300" r:ID_"rId2"/><drawing r:ID_"rId3"/></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ct:contentTypeSchema ct:_="" ma:_="" ma:contentTypeName="Document" ma:contentTypeID_"0x010100FDF037B9BEE75C418089D12D01DD7F5C" ma:contentTypeVersion="0" ma:contentTypeDescription="Create a new document." ma:contentTypeScope="" ma:versionID_"5664ca13be743769a8849a90693eabea" xmlns:ct="http://schemas.microsoft.com/office/2006/metadata/contentType" xmlns:ma="http://schemas.microsoft.com/office/2006/metadata/properties/metaAttributes">
<xsd:schema targetNamespace="http://schemas.microsoft.com/office/2006/metadata/properties" ma:root="true" ma:fieldsID_"4aeb20c0e3442673af7ee10786458764" xmlns:xsd="http://www.w3.org/2001/XMLSchema" xmlns:p="http://schemas.microsoft.com/office/2006/metadata/properties">
<xsd:element name="properties">
<xsd:complexType>
<xsd:sequence>
<xsd:element name="documentManagement">
<xsd:complexType>
<xsd:all/>
</xsd:complexType>
</xsd:element>
</xsd:sequence>
</xsd:complex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office/internal/2005/internalDocumentation">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standalone="no"?>
<ds:datastoreItem ds:itemID_"{3D076706-5626-460C-A5E7-1CD5A84118C2}" xmlns:ds="http://schemas.openxmlformats.org/officeDocument/2006/customXml"/>
</file>

<file path=customXml/itemProps2.xml><?xml version="1.0" encoding="UTF-8" standalone="no"?>
<ds:datastoreItem ds:itemID_"{73542A1B-9B31-4E57-BF81-91066FB62C0B}" xmlns:ds="http://schemas.openxmlformats.org/officeDocument/2006/customXml"/>
</file>

<file path=customXml/itemProps3.xml><?xml version="1.0" encoding="UTF-8" standalone="no"?>
<ds:datastoreItem ds:itemID_"{F07959B1-8015-44DA-8C02-0FED7701BD23}" xmlns:ds="http://schemas.openxmlformats.org/officeDocument/2006/customXml"/>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Start here</vt:lpstr>
      <vt:lpstr>Translation</vt:lpstr>
      <vt:lpstr>CO2 factors</vt:lpstr>
      <vt:lpstr>Overall strategy</vt:lpstr>
      <vt:lpstr>Baseline emission inventory</vt:lpstr>
      <vt:lpstr>BAU 2020</vt:lpstr>
      <vt:lpstr>Plan emission inventory in 2020</vt:lpstr>
      <vt:lpstr>ISEAP</vt:lpstr>
    </vt:vector>
  </TitlesOfParts>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CEA- Savvas</dc:creator>
  <cp:lastModifiedBy>User_02</cp:lastModifiedBy>
  <cp:lastPrinted>2011-12-08T15:15:54Z</cp:lastPrinted>
  <dcterms:created xsi:type="dcterms:W3CDTF">2011-03-07T15:38:06Z</dcterms:created>
  <dcterms:modified xsi:type="dcterms:W3CDTF">2012-06-08T14:54:05Z</dcterms:modified>
</cp:coreProperties>
</file>

<file path=docProps/custom.xml><?xml version="1.0" encoding="UTF-8" standalone="yes"?>
<Properties xmlns="http://schemas.openxmlformats.org/officeDocument/2006/custom-properties" xmlns:vt="http://schemas.openxmlformats.org/officeDocument/2006/docPropsVTypes"><property fmtID_"{D5CDD505-2E9C-101B-9397-08002B2CF9AE}" pID_"2" name="ContentTypeId"><vt:lpwstr>0x010100FDF037B9BEE75C418089D12D01DD7F5C</vt:lpwstr></property></Properties>
</file>