
<file path=[Content_Types].xml><?xml version="1.0" encoding="utf-8"?>
<Types xmlns="http://schemas.openxmlformats.org/package/2006/content-types">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Default Extension="png" ContentType="image/png"/>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standalone="yes"?>
<workbook xmlns="http://schemas.openxmlformats.org/spreadsheetml/2006/main" xmlns:r="http://schemas.openxmlformats.org/officeDocument/2006/relationships"><fileVersion appName="xl" lastEdited="4" lowestEdited="4" rupBuild="4507"/><workbookPr defaultThemeVersion="124226"/><bookViews><workbookView xWindow="870" yWindow="7380" windowWidth="25440" windowHeight="5085" tabRatio="676" activeTab="7"/></bookViews><sheets><sheet name="Start here" sheetID_"6" r:ID_"rId1"/><sheet name="Translation" sheetID_"2" r:ID_"rId2"/><sheet name="CO2 factors" sheetID_"7" r:ID_"rId3"/><sheet name="Overall strategy" sheetID_"3" r:ID_"rId4"/><sheet name="Baseline emission inventory" sheetID_"4" r:ID_"rId5"/><sheet name="BAU 2020" sheetID_"9" r:ID_"rId6"/><sheet name="Plan emission inventory in 2020" sheetID_"8" r:ID_"rId7"/><sheet name="ISEAP" sheetID_"1" r:ID_"rId8"/></sheets><calcPr calcID_"125725"/></workbook>
</file>

<file path=xl/calcChain.xml><?xml version="1.0" encoding="utf-8"?>
<calcChain xmlns="http://schemas.openxmlformats.org/spreadsheetml/2006/main">
  <c r="M53" i="1"/>
  <c r="K53"/>
  <c r="L102"/>
  <c r="K14"/>
  <c r="M14"/>
  <c r="L14"/>
  <c r="G93" i="9"/>
  <c r="B142" l="1"/>
  <c r="B140"/>
  <c r="B137"/>
  <c r="X136"/>
  <c r="W136"/>
  <c r="V136"/>
  <c r="U136"/>
  <c r="T136"/>
  <c r="S136"/>
  <c r="R136"/>
  <c r="Q136"/>
  <c r="P136"/>
  <c r="O136"/>
  <c r="N136"/>
  <c r="M136"/>
  <c r="L136"/>
  <c r="K136"/>
  <c r="J136"/>
  <c r="I136"/>
  <c r="H136"/>
  <c r="G136"/>
  <c r="F136"/>
  <c r="E136"/>
  <c r="D136"/>
  <c r="C136"/>
  <c r="Y135"/>
  <c r="X135"/>
  <c r="W135"/>
  <c r="S135"/>
  <c r="J135"/>
  <c r="C135"/>
  <c r="AB134"/>
  <c r="AA134"/>
  <c r="C134"/>
  <c r="B134"/>
  <c r="AB133"/>
  <c r="Y133"/>
  <c r="B133"/>
  <c r="B131"/>
  <c r="U130"/>
  <c r="H130"/>
  <c r="G130"/>
  <c r="F130"/>
  <c r="E130"/>
  <c r="D130"/>
  <c r="C130"/>
  <c r="I130" s="1"/>
  <c r="B130"/>
  <c r="U129"/>
  <c r="O129"/>
  <c r="N129"/>
  <c r="K129"/>
  <c r="J129"/>
  <c r="H129"/>
  <c r="G129"/>
  <c r="E129"/>
  <c r="D129"/>
  <c r="C129"/>
  <c r="B129"/>
  <c r="U128"/>
  <c r="O128"/>
  <c r="O131" s="1"/>
  <c r="N128"/>
  <c r="K128"/>
  <c r="J128"/>
  <c r="H128"/>
  <c r="H131" s="1"/>
  <c r="G128"/>
  <c r="G131" s="1"/>
  <c r="F128"/>
  <c r="E128"/>
  <c r="E131" s="1"/>
  <c r="D128"/>
  <c r="D131" s="1"/>
  <c r="C128"/>
  <c r="I128" s="1"/>
  <c r="B128"/>
  <c r="R127"/>
  <c r="Q127"/>
  <c r="P127"/>
  <c r="O127"/>
  <c r="N127"/>
  <c r="M127"/>
  <c r="L127"/>
  <c r="K127"/>
  <c r="J127"/>
  <c r="I127"/>
  <c r="H127"/>
  <c r="G127"/>
  <c r="F127"/>
  <c r="E127"/>
  <c r="D127"/>
  <c r="C127"/>
  <c r="B127"/>
  <c r="S126"/>
  <c r="J126"/>
  <c r="C126"/>
  <c r="W125"/>
  <c r="U125"/>
  <c r="C125"/>
  <c r="B125"/>
  <c r="W124"/>
  <c r="S124"/>
  <c r="B124"/>
  <c r="B122"/>
  <c r="S121"/>
  <c r="R121"/>
  <c r="Q121"/>
  <c r="P121"/>
  <c r="O121"/>
  <c r="N121"/>
  <c r="T121" s="1"/>
  <c r="L121"/>
  <c r="K121"/>
  <c r="J121"/>
  <c r="I121"/>
  <c r="H121"/>
  <c r="G121"/>
  <c r="B121"/>
  <c r="S120"/>
  <c r="R120"/>
  <c r="Q120"/>
  <c r="P120"/>
  <c r="O120"/>
  <c r="N120"/>
  <c r="T120" s="1"/>
  <c r="L120"/>
  <c r="K120"/>
  <c r="J120"/>
  <c r="I120"/>
  <c r="M120" s="1"/>
  <c r="H120"/>
  <c r="G120"/>
  <c r="B120"/>
  <c r="S119"/>
  <c r="R119"/>
  <c r="Q119"/>
  <c r="P119"/>
  <c r="O119"/>
  <c r="N119"/>
  <c r="T119" s="1"/>
  <c r="L119"/>
  <c r="K119"/>
  <c r="J119"/>
  <c r="I119"/>
  <c r="M119" s="1"/>
  <c r="H119"/>
  <c r="G119"/>
  <c r="B119"/>
  <c r="S118"/>
  <c r="R118"/>
  <c r="Q118"/>
  <c r="P118"/>
  <c r="O118"/>
  <c r="N118"/>
  <c r="T118" s="1"/>
  <c r="L118"/>
  <c r="K118"/>
  <c r="J118"/>
  <c r="I118"/>
  <c r="H118"/>
  <c r="G118"/>
  <c r="B118"/>
  <c r="S117"/>
  <c r="R117"/>
  <c r="Q117"/>
  <c r="P117"/>
  <c r="O117"/>
  <c r="N117"/>
  <c r="T117" s="1"/>
  <c r="L117"/>
  <c r="K117"/>
  <c r="J117"/>
  <c r="G117"/>
  <c r="B117"/>
  <c r="S116"/>
  <c r="R116"/>
  <c r="Q116"/>
  <c r="P116"/>
  <c r="O116"/>
  <c r="N116"/>
  <c r="T116" s="1"/>
  <c r="L116"/>
  <c r="K116"/>
  <c r="J116"/>
  <c r="I116"/>
  <c r="M116" s="1"/>
  <c r="H116"/>
  <c r="G116"/>
  <c r="B116"/>
  <c r="S115"/>
  <c r="R115"/>
  <c r="Q115"/>
  <c r="P115"/>
  <c r="O115"/>
  <c r="N115"/>
  <c r="L115"/>
  <c r="K115"/>
  <c r="J115"/>
  <c r="I115"/>
  <c r="H115"/>
  <c r="G115"/>
  <c r="B115"/>
  <c r="S114"/>
  <c r="R114"/>
  <c r="Q114"/>
  <c r="P114"/>
  <c r="O114"/>
  <c r="N114"/>
  <c r="T114" s="1"/>
  <c r="L114"/>
  <c r="K114"/>
  <c r="J114"/>
  <c r="I114"/>
  <c r="H114"/>
  <c r="G114"/>
  <c r="B114"/>
  <c r="S113"/>
  <c r="R113"/>
  <c r="Q113"/>
  <c r="P113"/>
  <c r="O113"/>
  <c r="N113"/>
  <c r="L113"/>
  <c r="K113"/>
  <c r="J113"/>
  <c r="I113"/>
  <c r="H113"/>
  <c r="G113"/>
  <c r="B113"/>
  <c r="S112"/>
  <c r="R112"/>
  <c r="Q112"/>
  <c r="P112"/>
  <c r="O112"/>
  <c r="N112"/>
  <c r="T112" s="1"/>
  <c r="L112"/>
  <c r="K112"/>
  <c r="J112"/>
  <c r="I112"/>
  <c r="M112" s="1"/>
  <c r="H112"/>
  <c r="G112"/>
  <c r="B112"/>
  <c r="S111"/>
  <c r="R111"/>
  <c r="Q111"/>
  <c r="P111"/>
  <c r="O111"/>
  <c r="N111"/>
  <c r="T111" s="1"/>
  <c r="L111"/>
  <c r="K111"/>
  <c r="J111"/>
  <c r="I111"/>
  <c r="H111"/>
  <c r="G111"/>
  <c r="B111"/>
  <c r="S110"/>
  <c r="R110"/>
  <c r="Q110"/>
  <c r="P110"/>
  <c r="O110"/>
  <c r="N110"/>
  <c r="L110"/>
  <c r="K110"/>
  <c r="J110"/>
  <c r="I110"/>
  <c r="H110"/>
  <c r="G110"/>
  <c r="B110"/>
  <c r="S109"/>
  <c r="R109"/>
  <c r="Q109"/>
  <c r="P109"/>
  <c r="O109"/>
  <c r="N109"/>
  <c r="L109"/>
  <c r="K109"/>
  <c r="J109"/>
  <c r="I109"/>
  <c r="H109"/>
  <c r="G109"/>
  <c r="B109"/>
  <c r="R108"/>
  <c r="Q108"/>
  <c r="O108"/>
  <c r="N108"/>
  <c r="L108"/>
  <c r="K108"/>
  <c r="I108"/>
  <c r="H108"/>
  <c r="B108"/>
  <c r="S107"/>
  <c r="R107"/>
  <c r="Q107"/>
  <c r="P107"/>
  <c r="O107"/>
  <c r="N107"/>
  <c r="T107" s="1"/>
  <c r="L107"/>
  <c r="K107"/>
  <c r="J107"/>
  <c r="I107"/>
  <c r="H107"/>
  <c r="G107"/>
  <c r="B107"/>
  <c r="S106"/>
  <c r="R106"/>
  <c r="Q106"/>
  <c r="P106"/>
  <c r="O106"/>
  <c r="N106"/>
  <c r="T106" s="1"/>
  <c r="L106"/>
  <c r="K106"/>
  <c r="J106"/>
  <c r="I106"/>
  <c r="H106"/>
  <c r="G106"/>
  <c r="B106"/>
  <c r="S105"/>
  <c r="S104" s="1"/>
  <c r="R105"/>
  <c r="Q105"/>
  <c r="P105"/>
  <c r="P104" s="1"/>
  <c r="O105"/>
  <c r="N105"/>
  <c r="L105"/>
  <c r="K105"/>
  <c r="J105"/>
  <c r="I105"/>
  <c r="H105"/>
  <c r="G105"/>
  <c r="B105"/>
  <c r="R104"/>
  <c r="Q104"/>
  <c r="O104"/>
  <c r="N104"/>
  <c r="L104"/>
  <c r="K104"/>
  <c r="I104"/>
  <c r="H104"/>
  <c r="B104"/>
  <c r="S103"/>
  <c r="R103"/>
  <c r="Q103"/>
  <c r="P103"/>
  <c r="O103"/>
  <c r="N103"/>
  <c r="T103" s="1"/>
  <c r="L103"/>
  <c r="K103"/>
  <c r="J103"/>
  <c r="I103"/>
  <c r="M103" s="1"/>
  <c r="H103"/>
  <c r="G103"/>
  <c r="B103"/>
  <c r="S102"/>
  <c r="S101" s="1"/>
  <c r="R102"/>
  <c r="Q102"/>
  <c r="P102"/>
  <c r="O102"/>
  <c r="O101" s="1"/>
  <c r="N102"/>
  <c r="L102"/>
  <c r="K102"/>
  <c r="J102"/>
  <c r="J101" s="1"/>
  <c r="I102"/>
  <c r="H102"/>
  <c r="G102"/>
  <c r="G101" s="1"/>
  <c r="B102"/>
  <c r="R101"/>
  <c r="Q101"/>
  <c r="P101"/>
  <c r="N101"/>
  <c r="L101"/>
  <c r="K101"/>
  <c r="I101"/>
  <c r="H101"/>
  <c r="B101"/>
  <c r="S100"/>
  <c r="R100"/>
  <c r="Q100"/>
  <c r="P100"/>
  <c r="O100"/>
  <c r="N100"/>
  <c r="T100" s="1"/>
  <c r="L100"/>
  <c r="K100"/>
  <c r="J100"/>
  <c r="I100"/>
  <c r="M100" s="1"/>
  <c r="H100"/>
  <c r="G100"/>
  <c r="B100"/>
  <c r="S99"/>
  <c r="R99"/>
  <c r="Q99"/>
  <c r="P99"/>
  <c r="O99"/>
  <c r="N99"/>
  <c r="T99" s="1"/>
  <c r="L99"/>
  <c r="K99"/>
  <c r="J99"/>
  <c r="I99"/>
  <c r="M99" s="1"/>
  <c r="H99"/>
  <c r="G99"/>
  <c r="B99"/>
  <c r="S98"/>
  <c r="R98"/>
  <c r="Q98"/>
  <c r="P98"/>
  <c r="O98"/>
  <c r="N98"/>
  <c r="T98" s="1"/>
  <c r="L98"/>
  <c r="K98"/>
  <c r="J98"/>
  <c r="I98"/>
  <c r="M98" s="1"/>
  <c r="H98"/>
  <c r="G98"/>
  <c r="B98"/>
  <c r="S97"/>
  <c r="R97"/>
  <c r="Q97"/>
  <c r="P97"/>
  <c r="O97"/>
  <c r="N97"/>
  <c r="T97" s="1"/>
  <c r="L97"/>
  <c r="K97"/>
  <c r="J97"/>
  <c r="I97"/>
  <c r="M97" s="1"/>
  <c r="H97"/>
  <c r="G97"/>
  <c r="B97"/>
  <c r="S96"/>
  <c r="R96"/>
  <c r="Q96"/>
  <c r="P96"/>
  <c r="O96"/>
  <c r="N96"/>
  <c r="T96" s="1"/>
  <c r="L96"/>
  <c r="K96"/>
  <c r="J96"/>
  <c r="I96"/>
  <c r="M96" s="1"/>
  <c r="H96"/>
  <c r="G96"/>
  <c r="B96"/>
  <c r="S95"/>
  <c r="R95"/>
  <c r="Q95"/>
  <c r="P95"/>
  <c r="O95"/>
  <c r="N95"/>
  <c r="T95" s="1"/>
  <c r="L95"/>
  <c r="K95"/>
  <c r="J95"/>
  <c r="J91" s="1"/>
  <c r="I95"/>
  <c r="H95"/>
  <c r="G95"/>
  <c r="B95"/>
  <c r="S94"/>
  <c r="R94"/>
  <c r="Q94"/>
  <c r="P94"/>
  <c r="O94"/>
  <c r="N94"/>
  <c r="T94" s="1"/>
  <c r="L94"/>
  <c r="K94"/>
  <c r="J94"/>
  <c r="I94"/>
  <c r="M94" s="1"/>
  <c r="H94"/>
  <c r="G94"/>
  <c r="B94"/>
  <c r="S93"/>
  <c r="R93"/>
  <c r="Q93"/>
  <c r="P93"/>
  <c r="O93"/>
  <c r="N93"/>
  <c r="L93"/>
  <c r="K93"/>
  <c r="J93"/>
  <c r="I93"/>
  <c r="H93"/>
  <c r="B93"/>
  <c r="S92"/>
  <c r="S91" s="1"/>
  <c r="R92"/>
  <c r="Q92"/>
  <c r="Q91" s="1"/>
  <c r="Q122" s="1"/>
  <c r="P92"/>
  <c r="O92"/>
  <c r="N92"/>
  <c r="L92"/>
  <c r="K92"/>
  <c r="J92"/>
  <c r="I92"/>
  <c r="H92"/>
  <c r="G92"/>
  <c r="B92"/>
  <c r="R91"/>
  <c r="R122" s="1"/>
  <c r="O91"/>
  <c r="N91"/>
  <c r="L91"/>
  <c r="L122" s="1"/>
  <c r="K91"/>
  <c r="K122" s="1"/>
  <c r="I91"/>
  <c r="H91"/>
  <c r="B91"/>
  <c r="T90"/>
  <c r="S90"/>
  <c r="R90"/>
  <c r="Q90"/>
  <c r="P90"/>
  <c r="O90"/>
  <c r="N90"/>
  <c r="M90"/>
  <c r="L90"/>
  <c r="K90"/>
  <c r="J90"/>
  <c r="I90"/>
  <c r="H90"/>
  <c r="G90"/>
  <c r="F90"/>
  <c r="E90"/>
  <c r="D90"/>
  <c r="C90"/>
  <c r="B90"/>
  <c r="U89"/>
  <c r="N89"/>
  <c r="G89"/>
  <c r="C89"/>
  <c r="C88"/>
  <c r="B88"/>
  <c r="U87"/>
  <c r="B87"/>
  <c r="B86"/>
  <c r="H84"/>
  <c r="G84"/>
  <c r="F84"/>
  <c r="E84"/>
  <c r="D84"/>
  <c r="C84"/>
  <c r="B84"/>
  <c r="H83"/>
  <c r="G83"/>
  <c r="E83"/>
  <c r="D83"/>
  <c r="C83"/>
  <c r="B83"/>
  <c r="H82"/>
  <c r="G82"/>
  <c r="F82"/>
  <c r="E82"/>
  <c r="D82"/>
  <c r="C82"/>
  <c r="B82"/>
  <c r="R81"/>
  <c r="Q81"/>
  <c r="P81"/>
  <c r="O81"/>
  <c r="N81"/>
  <c r="M81"/>
  <c r="L81"/>
  <c r="K81"/>
  <c r="J81"/>
  <c r="I81"/>
  <c r="H81"/>
  <c r="G81"/>
  <c r="F81"/>
  <c r="E81"/>
  <c r="D81"/>
  <c r="C81"/>
  <c r="B81"/>
  <c r="S80"/>
  <c r="J80"/>
  <c r="C80"/>
  <c r="C79"/>
  <c r="B79"/>
  <c r="S78"/>
  <c r="B78"/>
  <c r="X76"/>
  <c r="W76"/>
  <c r="U76"/>
  <c r="T76"/>
  <c r="T137" s="1"/>
  <c r="B76"/>
  <c r="X75"/>
  <c r="W75"/>
  <c r="V75"/>
  <c r="U75"/>
  <c r="T75"/>
  <c r="S75"/>
  <c r="R75"/>
  <c r="Q75"/>
  <c r="P75"/>
  <c r="O75"/>
  <c r="N75"/>
  <c r="M75"/>
  <c r="L75"/>
  <c r="K75"/>
  <c r="J75"/>
  <c r="I75"/>
  <c r="H75"/>
  <c r="G75"/>
  <c r="F75"/>
  <c r="E75"/>
  <c r="D75"/>
  <c r="C75"/>
  <c r="Y74"/>
  <c r="X74"/>
  <c r="W74"/>
  <c r="S74"/>
  <c r="J74"/>
  <c r="C74"/>
  <c r="C73"/>
  <c r="B73"/>
  <c r="Y72"/>
  <c r="B72"/>
  <c r="H70"/>
  <c r="G70"/>
  <c r="E70"/>
  <c r="D70"/>
  <c r="C70"/>
  <c r="B70"/>
  <c r="Q69"/>
  <c r="Q130" s="1"/>
  <c r="P69"/>
  <c r="P130" s="1"/>
  <c r="O69"/>
  <c r="O130" s="1"/>
  <c r="N69"/>
  <c r="N84" s="1"/>
  <c r="M69"/>
  <c r="M130" s="1"/>
  <c r="L69"/>
  <c r="L130" s="1"/>
  <c r="K69"/>
  <c r="K130" s="1"/>
  <c r="J69"/>
  <c r="J130" s="1"/>
  <c r="I69"/>
  <c r="I84" s="1"/>
  <c r="B69"/>
  <c r="Q68"/>
  <c r="Q129" s="1"/>
  <c r="P68"/>
  <c r="P83" s="1"/>
  <c r="O68"/>
  <c r="O70" s="1"/>
  <c r="N68"/>
  <c r="N83" s="1"/>
  <c r="M68"/>
  <c r="M129" s="1"/>
  <c r="L68"/>
  <c r="L70" s="1"/>
  <c r="K68"/>
  <c r="K83" s="1"/>
  <c r="J68"/>
  <c r="J83" s="1"/>
  <c r="B68"/>
  <c r="Q67"/>
  <c r="Q128" s="1"/>
  <c r="P67"/>
  <c r="P82" s="1"/>
  <c r="O67"/>
  <c r="O82" s="1"/>
  <c r="N67"/>
  <c r="N82" s="1"/>
  <c r="M67"/>
  <c r="M128" s="1"/>
  <c r="L67"/>
  <c r="L128" s="1"/>
  <c r="K67"/>
  <c r="K82" s="1"/>
  <c r="J67"/>
  <c r="J82" s="1"/>
  <c r="I67"/>
  <c r="B67"/>
  <c r="R66"/>
  <c r="Q66"/>
  <c r="P66"/>
  <c r="O66"/>
  <c r="N66"/>
  <c r="M66"/>
  <c r="L66"/>
  <c r="K66"/>
  <c r="J66"/>
  <c r="I66"/>
  <c r="H66"/>
  <c r="G66"/>
  <c r="F66"/>
  <c r="E66"/>
  <c r="D66"/>
  <c r="C66"/>
  <c r="B66"/>
  <c r="S65"/>
  <c r="J65"/>
  <c r="C65"/>
  <c r="T64"/>
  <c r="C64"/>
  <c r="B64"/>
  <c r="T63"/>
  <c r="B63"/>
  <c r="Z61"/>
  <c r="Y61"/>
  <c r="S76" s="1"/>
  <c r="X61"/>
  <c r="W61"/>
  <c r="U61"/>
  <c r="T61"/>
  <c r="Q61"/>
  <c r="P61"/>
  <c r="O61"/>
  <c r="N61"/>
  <c r="M61"/>
  <c r="L61"/>
  <c r="K61"/>
  <c r="J61"/>
  <c r="H61"/>
  <c r="G61"/>
  <c r="F61"/>
  <c r="E61"/>
  <c r="D61"/>
  <c r="C61"/>
  <c r="B61"/>
  <c r="AB60"/>
  <c r="AA60"/>
  <c r="V60"/>
  <c r="S60"/>
  <c r="W130" s="1"/>
  <c r="X137" s="1"/>
  <c r="R60"/>
  <c r="I60"/>
  <c r="B60"/>
  <c r="AA59"/>
  <c r="AB59" s="1"/>
  <c r="V59"/>
  <c r="R59"/>
  <c r="I59"/>
  <c r="S59" s="1"/>
  <c r="B59"/>
  <c r="AB58"/>
  <c r="AA58"/>
  <c r="AA61" s="1"/>
  <c r="V58"/>
  <c r="V61" s="1"/>
  <c r="R58"/>
  <c r="R61" s="1"/>
  <c r="I58"/>
  <c r="S58" s="1"/>
  <c r="B58"/>
  <c r="Z57"/>
  <c r="Y57"/>
  <c r="X57"/>
  <c r="W57"/>
  <c r="R57"/>
  <c r="Q57"/>
  <c r="P57"/>
  <c r="O57"/>
  <c r="N57"/>
  <c r="M57"/>
  <c r="L57"/>
  <c r="K57"/>
  <c r="J57"/>
  <c r="I57"/>
  <c r="H57"/>
  <c r="G57"/>
  <c r="F57"/>
  <c r="E57"/>
  <c r="D57"/>
  <c r="C57"/>
  <c r="B57"/>
  <c r="AB56"/>
  <c r="AA56"/>
  <c r="Y56"/>
  <c r="W56"/>
  <c r="V56"/>
  <c r="U56"/>
  <c r="T56"/>
  <c r="S56"/>
  <c r="J56"/>
  <c r="C56"/>
  <c r="AD55"/>
  <c r="AC55"/>
  <c r="W55"/>
  <c r="T55"/>
  <c r="C55"/>
  <c r="B55"/>
  <c r="AD54"/>
  <c r="B54"/>
  <c r="S52"/>
  <c r="R52"/>
  <c r="Q52"/>
  <c r="P52"/>
  <c r="O52"/>
  <c r="N52"/>
  <c r="T52" s="1"/>
  <c r="L52"/>
  <c r="K52"/>
  <c r="J52"/>
  <c r="I52"/>
  <c r="H52"/>
  <c r="G52"/>
  <c r="M52" s="1"/>
  <c r="E52"/>
  <c r="D52"/>
  <c r="C52"/>
  <c r="F52" s="1"/>
  <c r="B52"/>
  <c r="T51"/>
  <c r="M51"/>
  <c r="F51"/>
  <c r="U51" s="1"/>
  <c r="B51"/>
  <c r="T50"/>
  <c r="M50"/>
  <c r="F50"/>
  <c r="U50" s="1"/>
  <c r="B50"/>
  <c r="U49"/>
  <c r="T49"/>
  <c r="M49"/>
  <c r="F49"/>
  <c r="B49"/>
  <c r="B48"/>
  <c r="T47"/>
  <c r="M47"/>
  <c r="F47"/>
  <c r="B47"/>
  <c r="T46"/>
  <c r="M46"/>
  <c r="F46"/>
  <c r="U46" s="1"/>
  <c r="B46"/>
  <c r="T45"/>
  <c r="M45"/>
  <c r="F45"/>
  <c r="B45"/>
  <c r="T44"/>
  <c r="M44"/>
  <c r="U44" s="1"/>
  <c r="F44"/>
  <c r="B44"/>
  <c r="S43"/>
  <c r="R43"/>
  <c r="Q43"/>
  <c r="P43"/>
  <c r="O43"/>
  <c r="N43"/>
  <c r="T43" s="1"/>
  <c r="L43"/>
  <c r="K43"/>
  <c r="J43"/>
  <c r="I43"/>
  <c r="H43"/>
  <c r="G43"/>
  <c r="F43"/>
  <c r="E43"/>
  <c r="D43"/>
  <c r="C43"/>
  <c r="B43"/>
  <c r="T42"/>
  <c r="M42"/>
  <c r="F42"/>
  <c r="U42" s="1"/>
  <c r="B42"/>
  <c r="T41"/>
  <c r="M41"/>
  <c r="F41"/>
  <c r="B41"/>
  <c r="T40"/>
  <c r="M40"/>
  <c r="F40"/>
  <c r="B40"/>
  <c r="T39"/>
  <c r="M39"/>
  <c r="F39"/>
  <c r="B39"/>
  <c r="T38"/>
  <c r="M38"/>
  <c r="F38"/>
  <c r="U38" s="1"/>
  <c r="B38"/>
  <c r="T37"/>
  <c r="M37"/>
  <c r="F37"/>
  <c r="B37"/>
  <c r="T36"/>
  <c r="M36"/>
  <c r="F36"/>
  <c r="B36"/>
  <c r="T35"/>
  <c r="M35"/>
  <c r="F35"/>
  <c r="B35"/>
  <c r="S34"/>
  <c r="R34"/>
  <c r="R48" s="1"/>
  <c r="Q34"/>
  <c r="P34"/>
  <c r="O34"/>
  <c r="N34"/>
  <c r="L34"/>
  <c r="K34"/>
  <c r="J34"/>
  <c r="I34"/>
  <c r="H34"/>
  <c r="G34"/>
  <c r="E34"/>
  <c r="D34"/>
  <c r="C34"/>
  <c r="F34" s="1"/>
  <c r="B34"/>
  <c r="T33"/>
  <c r="M33"/>
  <c r="F33"/>
  <c r="B33"/>
  <c r="T32"/>
  <c r="M32"/>
  <c r="F32"/>
  <c r="B32"/>
  <c r="T31"/>
  <c r="M31"/>
  <c r="F31"/>
  <c r="B31"/>
  <c r="S30"/>
  <c r="R30"/>
  <c r="Q30"/>
  <c r="P30"/>
  <c r="O30"/>
  <c r="N30"/>
  <c r="L30"/>
  <c r="K30"/>
  <c r="J30"/>
  <c r="I30"/>
  <c r="H30"/>
  <c r="G30"/>
  <c r="E30"/>
  <c r="E48" s="1"/>
  <c r="D30"/>
  <c r="C30"/>
  <c r="F30" s="1"/>
  <c r="B30"/>
  <c r="U29"/>
  <c r="T29"/>
  <c r="M29"/>
  <c r="F29"/>
  <c r="B29"/>
  <c r="T28"/>
  <c r="M28"/>
  <c r="F28"/>
  <c r="B28"/>
  <c r="S27"/>
  <c r="R27"/>
  <c r="Q27"/>
  <c r="P27"/>
  <c r="O27"/>
  <c r="N27"/>
  <c r="L27"/>
  <c r="K27"/>
  <c r="J27"/>
  <c r="I27"/>
  <c r="H27"/>
  <c r="G27"/>
  <c r="M27" s="1"/>
  <c r="E27"/>
  <c r="D27"/>
  <c r="C27"/>
  <c r="F27" s="1"/>
  <c r="B27"/>
  <c r="T26"/>
  <c r="M26"/>
  <c r="F26"/>
  <c r="U26" s="1"/>
  <c r="B26"/>
  <c r="T25"/>
  <c r="M25"/>
  <c r="F25"/>
  <c r="U25" s="1"/>
  <c r="B25"/>
  <c r="U24"/>
  <c r="T24"/>
  <c r="M24"/>
  <c r="F24"/>
  <c r="B24"/>
  <c r="T23"/>
  <c r="M23"/>
  <c r="F23"/>
  <c r="U23" s="1"/>
  <c r="B23"/>
  <c r="T22"/>
  <c r="M22"/>
  <c r="F22"/>
  <c r="U22" s="1"/>
  <c r="B22"/>
  <c r="T21"/>
  <c r="M21"/>
  <c r="F21"/>
  <c r="B21"/>
  <c r="T20"/>
  <c r="M20"/>
  <c r="F20"/>
  <c r="U20" s="1"/>
  <c r="B20"/>
  <c r="T19"/>
  <c r="M19"/>
  <c r="F19"/>
  <c r="B19"/>
  <c r="T18"/>
  <c r="M18"/>
  <c r="F18"/>
  <c r="B18"/>
  <c r="S17"/>
  <c r="R17"/>
  <c r="Q17"/>
  <c r="P17"/>
  <c r="O17"/>
  <c r="N17"/>
  <c r="L17"/>
  <c r="L48" s="1"/>
  <c r="H76" s="1"/>
  <c r="H137" s="1"/>
  <c r="K17"/>
  <c r="K48" s="1"/>
  <c r="J17"/>
  <c r="I17"/>
  <c r="H17"/>
  <c r="G17"/>
  <c r="E17"/>
  <c r="D17"/>
  <c r="D48" s="1"/>
  <c r="C17"/>
  <c r="F17" s="1"/>
  <c r="B17"/>
  <c r="T16"/>
  <c r="S16"/>
  <c r="R16"/>
  <c r="Q16"/>
  <c r="P16"/>
  <c r="O16"/>
  <c r="N16"/>
  <c r="M16"/>
  <c r="L16"/>
  <c r="K16"/>
  <c r="J16"/>
  <c r="I16"/>
  <c r="H16"/>
  <c r="G16"/>
  <c r="F16"/>
  <c r="E16"/>
  <c r="D16"/>
  <c r="C16"/>
  <c r="B16"/>
  <c r="U15"/>
  <c r="N15"/>
  <c r="G15"/>
  <c r="C15"/>
  <c r="C14"/>
  <c r="B14"/>
  <c r="U13"/>
  <c r="B13"/>
  <c r="B12"/>
  <c r="C10"/>
  <c r="B10"/>
  <c r="E8"/>
  <c r="B8"/>
  <c r="B7"/>
  <c r="S6"/>
  <c r="A4"/>
  <c r="T2"/>
  <c r="J2"/>
  <c r="I2"/>
  <c r="A1"/>
  <c r="L98" i="1"/>
  <c r="K98"/>
  <c r="C52" i="8"/>
  <c r="R43"/>
  <c r="S43"/>
  <c r="N43"/>
  <c r="O43"/>
  <c r="G43"/>
  <c r="J43"/>
  <c r="K43"/>
  <c r="Q43"/>
  <c r="P43"/>
  <c r="N34"/>
  <c r="O34"/>
  <c r="P34"/>
  <c r="Q34"/>
  <c r="R34"/>
  <c r="S34"/>
  <c r="T29"/>
  <c r="U29" s="1"/>
  <c r="M20"/>
  <c r="M22"/>
  <c r="M23"/>
  <c r="M24"/>
  <c r="M25"/>
  <c r="M26"/>
  <c r="M29"/>
  <c r="T42"/>
  <c r="T41"/>
  <c r="T40"/>
  <c r="T39"/>
  <c r="T38"/>
  <c r="T37"/>
  <c r="T36"/>
  <c r="T35"/>
  <c r="T33"/>
  <c r="T32"/>
  <c r="T31"/>
  <c r="T28"/>
  <c r="T20"/>
  <c r="T21"/>
  <c r="T22"/>
  <c r="T23"/>
  <c r="T24"/>
  <c r="T25"/>
  <c r="T26"/>
  <c r="G76" i="9" l="1"/>
  <c r="G137" s="1"/>
  <c r="H48"/>
  <c r="D76" s="1"/>
  <c r="D137" s="1"/>
  <c r="M43"/>
  <c r="U43" s="1"/>
  <c r="U47"/>
  <c r="M121"/>
  <c r="I117"/>
  <c r="I122" s="1"/>
  <c r="U45"/>
  <c r="H117"/>
  <c r="H122" s="1"/>
  <c r="I48"/>
  <c r="E76" s="1"/>
  <c r="E137" s="1"/>
  <c r="M118"/>
  <c r="S108"/>
  <c r="S122" s="1"/>
  <c r="T115"/>
  <c r="T113"/>
  <c r="P108"/>
  <c r="T110"/>
  <c r="P48"/>
  <c r="L76" s="1"/>
  <c r="L137" s="1"/>
  <c r="T34"/>
  <c r="U35"/>
  <c r="T109"/>
  <c r="U40"/>
  <c r="U39"/>
  <c r="M111"/>
  <c r="J108"/>
  <c r="U36"/>
  <c r="U41"/>
  <c r="M115"/>
  <c r="M114"/>
  <c r="M113"/>
  <c r="U37"/>
  <c r="G108"/>
  <c r="M110"/>
  <c r="M34"/>
  <c r="M109"/>
  <c r="T30"/>
  <c r="G104"/>
  <c r="T104"/>
  <c r="T105"/>
  <c r="U33"/>
  <c r="M107"/>
  <c r="J104"/>
  <c r="M106"/>
  <c r="U32"/>
  <c r="U31"/>
  <c r="G48"/>
  <c r="C76" s="1"/>
  <c r="M105"/>
  <c r="S48"/>
  <c r="O76" s="1"/>
  <c r="O137" s="1"/>
  <c r="O48"/>
  <c r="K76" s="1"/>
  <c r="K137" s="1"/>
  <c r="T27"/>
  <c r="T102"/>
  <c r="O122"/>
  <c r="T101"/>
  <c r="U28"/>
  <c r="M102"/>
  <c r="M101"/>
  <c r="Q48"/>
  <c r="P91"/>
  <c r="T93"/>
  <c r="T92"/>
  <c r="U21"/>
  <c r="M95"/>
  <c r="J48"/>
  <c r="G91"/>
  <c r="M92"/>
  <c r="U18"/>
  <c r="U19"/>
  <c r="M93"/>
  <c r="U52"/>
  <c r="K131"/>
  <c r="W129"/>
  <c r="W137" s="1"/>
  <c r="AC59"/>
  <c r="AD59" s="1"/>
  <c r="D121"/>
  <c r="D120"/>
  <c r="D119"/>
  <c r="D118"/>
  <c r="D116"/>
  <c r="D115"/>
  <c r="D114"/>
  <c r="D113"/>
  <c r="D112"/>
  <c r="D111"/>
  <c r="D110"/>
  <c r="D109"/>
  <c r="D107"/>
  <c r="D106"/>
  <c r="D105"/>
  <c r="D103"/>
  <c r="D102"/>
  <c r="D100"/>
  <c r="D99"/>
  <c r="D98"/>
  <c r="D97"/>
  <c r="D96"/>
  <c r="D95"/>
  <c r="D94"/>
  <c r="D93"/>
  <c r="D92"/>
  <c r="E115"/>
  <c r="E113"/>
  <c r="E111"/>
  <c r="E107"/>
  <c r="E102"/>
  <c r="E101" s="1"/>
  <c r="E99"/>
  <c r="E98"/>
  <c r="E96"/>
  <c r="E95"/>
  <c r="E93"/>
  <c r="E121"/>
  <c r="E120"/>
  <c r="E119"/>
  <c r="E118"/>
  <c r="E116"/>
  <c r="E114"/>
  <c r="E112"/>
  <c r="E110"/>
  <c r="E109"/>
  <c r="E106"/>
  <c r="E105"/>
  <c r="E104" s="1"/>
  <c r="E103"/>
  <c r="E100"/>
  <c r="E97"/>
  <c r="E94"/>
  <c r="E92"/>
  <c r="S61"/>
  <c r="AC58"/>
  <c r="S137"/>
  <c r="V76"/>
  <c r="U27"/>
  <c r="AB61"/>
  <c r="M131"/>
  <c r="Q131"/>
  <c r="R128"/>
  <c r="T17"/>
  <c r="M30"/>
  <c r="N48"/>
  <c r="I61"/>
  <c r="P70"/>
  <c r="P76" s="1"/>
  <c r="P137" s="1"/>
  <c r="M82"/>
  <c r="L83"/>
  <c r="K84"/>
  <c r="O84"/>
  <c r="N122"/>
  <c r="C131"/>
  <c r="K70"/>
  <c r="L82"/>
  <c r="O83"/>
  <c r="N130"/>
  <c r="R130" s="1"/>
  <c r="S130" s="1"/>
  <c r="J131"/>
  <c r="M17"/>
  <c r="C48"/>
  <c r="R67"/>
  <c r="M70"/>
  <c r="M76" s="1"/>
  <c r="M137" s="1"/>
  <c r="Q70"/>
  <c r="Q76" s="1"/>
  <c r="Q137" s="1"/>
  <c r="M83"/>
  <c r="L84"/>
  <c r="P84"/>
  <c r="P128"/>
  <c r="L129"/>
  <c r="R129" s="1"/>
  <c r="P129"/>
  <c r="I82"/>
  <c r="AC60"/>
  <c r="AD60" s="1"/>
  <c r="R69"/>
  <c r="J84"/>
  <c r="R68"/>
  <c r="J70"/>
  <c r="N70"/>
  <c r="N76" s="1"/>
  <c r="N137" s="1"/>
  <c r="M84"/>
  <c r="S27" i="4"/>
  <c r="M21"/>
  <c r="C17"/>
  <c r="D17"/>
  <c r="E17"/>
  <c r="H17"/>
  <c r="I17"/>
  <c r="K17"/>
  <c r="L17"/>
  <c r="N17"/>
  <c r="O17"/>
  <c r="P17"/>
  <c r="Q17"/>
  <c r="Q48" s="1"/>
  <c r="R17"/>
  <c r="S17"/>
  <c r="F18"/>
  <c r="M18"/>
  <c r="T18"/>
  <c r="F19"/>
  <c r="T19"/>
  <c r="F20"/>
  <c r="M20"/>
  <c r="T20"/>
  <c r="F21"/>
  <c r="T21"/>
  <c r="F22"/>
  <c r="M22"/>
  <c r="T22"/>
  <c r="F23"/>
  <c r="M23"/>
  <c r="T23"/>
  <c r="F24"/>
  <c r="M24"/>
  <c r="T24"/>
  <c r="F25"/>
  <c r="M25"/>
  <c r="T25"/>
  <c r="F26"/>
  <c r="M26"/>
  <c r="T26"/>
  <c r="C27"/>
  <c r="D27"/>
  <c r="E27"/>
  <c r="G27"/>
  <c r="H27"/>
  <c r="I27"/>
  <c r="J27"/>
  <c r="K27"/>
  <c r="L27"/>
  <c r="N27"/>
  <c r="O27"/>
  <c r="O48" s="1"/>
  <c r="P27"/>
  <c r="Q27"/>
  <c r="R27"/>
  <c r="F28"/>
  <c r="M28"/>
  <c r="U20"/>
  <c r="U22"/>
  <c r="U23"/>
  <c r="U24"/>
  <c r="U25"/>
  <c r="U26"/>
  <c r="F29"/>
  <c r="U29" s="1"/>
  <c r="M29"/>
  <c r="T29"/>
  <c r="C30"/>
  <c r="D30"/>
  <c r="E30"/>
  <c r="G30"/>
  <c r="H30"/>
  <c r="I30"/>
  <c r="J30"/>
  <c r="K30"/>
  <c r="L30"/>
  <c r="N30"/>
  <c r="O30"/>
  <c r="P30"/>
  <c r="Q30"/>
  <c r="R30"/>
  <c r="S30"/>
  <c r="F31"/>
  <c r="M31"/>
  <c r="T31"/>
  <c r="F32"/>
  <c r="M32"/>
  <c r="T32"/>
  <c r="F33"/>
  <c r="M33"/>
  <c r="T33"/>
  <c r="C34"/>
  <c r="D34"/>
  <c r="E34"/>
  <c r="G34"/>
  <c r="H34"/>
  <c r="I34"/>
  <c r="J34"/>
  <c r="M34" s="1"/>
  <c r="K34"/>
  <c r="L34"/>
  <c r="N34"/>
  <c r="O34"/>
  <c r="P34"/>
  <c r="Q34"/>
  <c r="R34"/>
  <c r="S34"/>
  <c r="F35"/>
  <c r="M35"/>
  <c r="T35"/>
  <c r="F36"/>
  <c r="M36"/>
  <c r="T36"/>
  <c r="F37"/>
  <c r="M37"/>
  <c r="T37"/>
  <c r="F38"/>
  <c r="M38"/>
  <c r="T38"/>
  <c r="F39"/>
  <c r="M39"/>
  <c r="T39"/>
  <c r="F40"/>
  <c r="M40"/>
  <c r="T40"/>
  <c r="F41"/>
  <c r="M41"/>
  <c r="T41"/>
  <c r="F42"/>
  <c r="U42" s="1"/>
  <c r="M42"/>
  <c r="T42"/>
  <c r="C43"/>
  <c r="D43"/>
  <c r="E43"/>
  <c r="G43"/>
  <c r="H43"/>
  <c r="I43"/>
  <c r="I48" s="1"/>
  <c r="J43"/>
  <c r="K43"/>
  <c r="L43"/>
  <c r="N43"/>
  <c r="O43"/>
  <c r="P43"/>
  <c r="Q43"/>
  <c r="R43"/>
  <c r="S43"/>
  <c r="T43" s="1"/>
  <c r="F44"/>
  <c r="M44"/>
  <c r="T44"/>
  <c r="F45"/>
  <c r="M45"/>
  <c r="U45" s="1"/>
  <c r="T45"/>
  <c r="F46"/>
  <c r="M46"/>
  <c r="T46"/>
  <c r="F47"/>
  <c r="M47"/>
  <c r="U47" s="1"/>
  <c r="T47"/>
  <c r="D48"/>
  <c r="E48"/>
  <c r="K48"/>
  <c r="L48"/>
  <c r="N48"/>
  <c r="R48"/>
  <c r="F49"/>
  <c r="M49"/>
  <c r="T49"/>
  <c r="U49" s="1"/>
  <c r="M117" i="9" l="1"/>
  <c r="T108"/>
  <c r="P122"/>
  <c r="T122" s="1"/>
  <c r="U34"/>
  <c r="M108"/>
  <c r="J122"/>
  <c r="G122"/>
  <c r="U30"/>
  <c r="M104"/>
  <c r="M48"/>
  <c r="U17"/>
  <c r="T91"/>
  <c r="M91"/>
  <c r="M43" i="4"/>
  <c r="U33"/>
  <c r="D104" i="9"/>
  <c r="R84"/>
  <c r="S69"/>
  <c r="R70"/>
  <c r="R82"/>
  <c r="C137"/>
  <c r="R83"/>
  <c r="F48"/>
  <c r="R131"/>
  <c r="L131"/>
  <c r="S67"/>
  <c r="E91"/>
  <c r="E122" s="1"/>
  <c r="E117"/>
  <c r="D108"/>
  <c r="D117"/>
  <c r="S128"/>
  <c r="P131"/>
  <c r="D91"/>
  <c r="T48"/>
  <c r="J76"/>
  <c r="AD58"/>
  <c r="AD61" s="1"/>
  <c r="AC61"/>
  <c r="N131"/>
  <c r="E108"/>
  <c r="D101"/>
  <c r="U44" i="4"/>
  <c r="F34"/>
  <c r="C48"/>
  <c r="F48" s="1"/>
  <c r="U46"/>
  <c r="P48"/>
  <c r="T30"/>
  <c r="U31"/>
  <c r="U32"/>
  <c r="M19"/>
  <c r="U19" s="1"/>
  <c r="G17"/>
  <c r="G48" s="1"/>
  <c r="U21"/>
  <c r="U18"/>
  <c r="F43"/>
  <c r="F30"/>
  <c r="F17"/>
  <c r="F27"/>
  <c r="J17"/>
  <c r="J48" s="1"/>
  <c r="U40"/>
  <c r="U38"/>
  <c r="U36"/>
  <c r="T34"/>
  <c r="U41"/>
  <c r="U39"/>
  <c r="U37"/>
  <c r="U35"/>
  <c r="M30"/>
  <c r="H48"/>
  <c r="S48"/>
  <c r="T27"/>
  <c r="T28"/>
  <c r="U28" s="1"/>
  <c r="M27"/>
  <c r="T17"/>
  <c r="M122" i="9" l="1"/>
  <c r="U43" i="4"/>
  <c r="T67" i="9"/>
  <c r="S82"/>
  <c r="D122"/>
  <c r="U48"/>
  <c r="S84"/>
  <c r="T69"/>
  <c r="R76"/>
  <c r="J137"/>
  <c r="R137" s="1"/>
  <c r="W128"/>
  <c r="U137" s="1"/>
  <c r="V137" s="1"/>
  <c r="C120" s="1"/>
  <c r="F120" s="1"/>
  <c r="U120" s="1"/>
  <c r="U34" i="4"/>
  <c r="U27"/>
  <c r="T48"/>
  <c r="U30"/>
  <c r="M17"/>
  <c r="U17" s="1"/>
  <c r="M48"/>
  <c r="C105" i="9" l="1"/>
  <c r="F105" s="1"/>
  <c r="U105" s="1"/>
  <c r="C96"/>
  <c r="F96" s="1"/>
  <c r="U96" s="1"/>
  <c r="C110"/>
  <c r="F110" s="1"/>
  <c r="U110" s="1"/>
  <c r="C103"/>
  <c r="F103" s="1"/>
  <c r="U103" s="1"/>
  <c r="C119"/>
  <c r="F119" s="1"/>
  <c r="U119" s="1"/>
  <c r="C92"/>
  <c r="F92" s="1"/>
  <c r="U92" s="1"/>
  <c r="C100"/>
  <c r="F100" s="1"/>
  <c r="U100" s="1"/>
  <c r="C109"/>
  <c r="F109" s="1"/>
  <c r="U109" s="1"/>
  <c r="C106"/>
  <c r="F106" s="1"/>
  <c r="U106" s="1"/>
  <c r="C99"/>
  <c r="F99" s="1"/>
  <c r="U99" s="1"/>
  <c r="C121"/>
  <c r="F121" s="1"/>
  <c r="U121" s="1"/>
  <c r="C116"/>
  <c r="F116" s="1"/>
  <c r="U116" s="1"/>
  <c r="C107"/>
  <c r="F107" s="1"/>
  <c r="U107" s="1"/>
  <c r="C97"/>
  <c r="F97" s="1"/>
  <c r="U97" s="1"/>
  <c r="C93"/>
  <c r="F93" s="1"/>
  <c r="U93" s="1"/>
  <c r="C112"/>
  <c r="F112" s="1"/>
  <c r="U112" s="1"/>
  <c r="C102"/>
  <c r="C113"/>
  <c r="F113" s="1"/>
  <c r="U113" s="1"/>
  <c r="C114"/>
  <c r="F114" s="1"/>
  <c r="U114" s="1"/>
  <c r="C95"/>
  <c r="F95" s="1"/>
  <c r="U95" s="1"/>
  <c r="C98"/>
  <c r="F98" s="1"/>
  <c r="U98" s="1"/>
  <c r="C115"/>
  <c r="F115" s="1"/>
  <c r="U115" s="1"/>
  <c r="C118"/>
  <c r="C94"/>
  <c r="F94" s="1"/>
  <c r="U94" s="1"/>
  <c r="C111"/>
  <c r="F111" s="1"/>
  <c r="U111" s="1"/>
  <c r="U48" i="4"/>
  <c r="G102" i="1"/>
  <c r="H102"/>
  <c r="I102"/>
  <c r="J102"/>
  <c r="M98"/>
  <c r="L87"/>
  <c r="M87"/>
  <c r="L83"/>
  <c r="M83"/>
  <c r="L77"/>
  <c r="M77"/>
  <c r="L62"/>
  <c r="M62"/>
  <c r="L53"/>
  <c r="L41"/>
  <c r="M41"/>
  <c r="L29"/>
  <c r="M29"/>
  <c r="L25"/>
  <c r="M25"/>
  <c r="K87"/>
  <c r="K83"/>
  <c r="K77"/>
  <c r="K62"/>
  <c r="K41"/>
  <c r="K29"/>
  <c r="K25"/>
  <c r="E8" i="8"/>
  <c r="U2" i="4"/>
  <c r="H84" i="8"/>
  <c r="G84"/>
  <c r="F84"/>
  <c r="E84"/>
  <c r="D84"/>
  <c r="C84"/>
  <c r="H83"/>
  <c r="G83"/>
  <c r="F83"/>
  <c r="E83"/>
  <c r="D83"/>
  <c r="C83"/>
  <c r="H82"/>
  <c r="F82"/>
  <c r="E82"/>
  <c r="X76"/>
  <c r="W76"/>
  <c r="U76"/>
  <c r="H70"/>
  <c r="F70"/>
  <c r="E70"/>
  <c r="Q69"/>
  <c r="P69"/>
  <c r="O69"/>
  <c r="N69"/>
  <c r="M69"/>
  <c r="L69"/>
  <c r="K69"/>
  <c r="J69"/>
  <c r="I69"/>
  <c r="I84" s="1"/>
  <c r="Q68"/>
  <c r="P68"/>
  <c r="P83" s="1"/>
  <c r="O68"/>
  <c r="N68"/>
  <c r="N83" s="1"/>
  <c r="M68"/>
  <c r="L68"/>
  <c r="L83" s="1"/>
  <c r="K68"/>
  <c r="J68"/>
  <c r="J83" s="1"/>
  <c r="I68"/>
  <c r="Q67"/>
  <c r="P67"/>
  <c r="O67"/>
  <c r="N67"/>
  <c r="M67"/>
  <c r="M82" s="1"/>
  <c r="L67"/>
  <c r="K67"/>
  <c r="J67"/>
  <c r="Z61"/>
  <c r="T76" s="1"/>
  <c r="Y61"/>
  <c r="S76" s="1"/>
  <c r="X61"/>
  <c r="W61"/>
  <c r="U61"/>
  <c r="T61"/>
  <c r="Q61"/>
  <c r="P61"/>
  <c r="O61"/>
  <c r="N61"/>
  <c r="M61"/>
  <c r="L61"/>
  <c r="K61"/>
  <c r="J61"/>
  <c r="H61"/>
  <c r="F61"/>
  <c r="E61"/>
  <c r="AA60"/>
  <c r="AB60" s="1"/>
  <c r="V60"/>
  <c r="R60"/>
  <c r="I60"/>
  <c r="AA59"/>
  <c r="AB59" s="1"/>
  <c r="V59"/>
  <c r="R59"/>
  <c r="I59"/>
  <c r="AA58"/>
  <c r="V58"/>
  <c r="R58"/>
  <c r="S52"/>
  <c r="R52"/>
  <c r="Q52"/>
  <c r="P52"/>
  <c r="O52"/>
  <c r="N52"/>
  <c r="L52"/>
  <c r="K52"/>
  <c r="J52"/>
  <c r="I52"/>
  <c r="H52"/>
  <c r="G52"/>
  <c r="E52"/>
  <c r="D52"/>
  <c r="T51"/>
  <c r="M51"/>
  <c r="F51"/>
  <c r="T50"/>
  <c r="M50"/>
  <c r="F50"/>
  <c r="T49"/>
  <c r="M49"/>
  <c r="F49"/>
  <c r="T47"/>
  <c r="F47"/>
  <c r="T46"/>
  <c r="F46"/>
  <c r="T45"/>
  <c r="F45"/>
  <c r="T44"/>
  <c r="F44"/>
  <c r="L43"/>
  <c r="E43"/>
  <c r="D43"/>
  <c r="C43"/>
  <c r="M42"/>
  <c r="L34"/>
  <c r="K34"/>
  <c r="I34"/>
  <c r="H34"/>
  <c r="E34"/>
  <c r="D34"/>
  <c r="S30"/>
  <c r="R30"/>
  <c r="Q30"/>
  <c r="P30"/>
  <c r="O30"/>
  <c r="N30"/>
  <c r="L30"/>
  <c r="K30"/>
  <c r="I30"/>
  <c r="H30"/>
  <c r="E30"/>
  <c r="D30"/>
  <c r="F29"/>
  <c r="S27"/>
  <c r="R27"/>
  <c r="Q27"/>
  <c r="P27"/>
  <c r="O27"/>
  <c r="N27"/>
  <c r="L27"/>
  <c r="K27"/>
  <c r="I27"/>
  <c r="H27"/>
  <c r="E27"/>
  <c r="D27"/>
  <c r="F25"/>
  <c r="F24"/>
  <c r="F23"/>
  <c r="F22"/>
  <c r="T19"/>
  <c r="T18"/>
  <c r="S17"/>
  <c r="R17"/>
  <c r="Q17"/>
  <c r="P17"/>
  <c r="O17"/>
  <c r="N17"/>
  <c r="L17"/>
  <c r="K17"/>
  <c r="I17"/>
  <c r="H17"/>
  <c r="E17"/>
  <c r="D17"/>
  <c r="T50" i="4"/>
  <c r="T51"/>
  <c r="M51"/>
  <c r="M50"/>
  <c r="F51"/>
  <c r="F50"/>
  <c r="J2" i="8"/>
  <c r="M7" i="3"/>
  <c r="G2" i="6"/>
  <c r="A6" i="2"/>
  <c r="A37" s="1"/>
  <c r="K7" i="3" s="1"/>
  <c r="E4" i="6"/>
  <c r="F4"/>
  <c r="G4"/>
  <c r="H4"/>
  <c r="I4"/>
  <c r="J4"/>
  <c r="K4"/>
  <c r="L4"/>
  <c r="M4"/>
  <c r="N4"/>
  <c r="D4"/>
  <c r="K102" i="1" l="1"/>
  <c r="C104" i="9"/>
  <c r="F104" s="1"/>
  <c r="U104" s="1"/>
  <c r="F102"/>
  <c r="U102" s="1"/>
  <c r="C101"/>
  <c r="F101" s="1"/>
  <c r="U101" s="1"/>
  <c r="C108"/>
  <c r="F108" s="1"/>
  <c r="U108" s="1"/>
  <c r="F118"/>
  <c r="U118" s="1"/>
  <c r="C117"/>
  <c r="F117" s="1"/>
  <c r="U117" s="1"/>
  <c r="C91"/>
  <c r="M102" i="1"/>
  <c r="A88" i="2"/>
  <c r="A86"/>
  <c r="A89"/>
  <c r="A87"/>
  <c r="U25" i="8"/>
  <c r="S48"/>
  <c r="U50"/>
  <c r="U51" i="4"/>
  <c r="T52" i="8"/>
  <c r="U50" i="4"/>
  <c r="U23" i="8"/>
  <c r="K48"/>
  <c r="E48"/>
  <c r="E120" s="1"/>
  <c r="A39" i="2"/>
  <c r="V61" i="8"/>
  <c r="F52"/>
  <c r="U24"/>
  <c r="T27"/>
  <c r="T30"/>
  <c r="N48"/>
  <c r="R48"/>
  <c r="S60"/>
  <c r="W130" s="1"/>
  <c r="X137" s="1"/>
  <c r="O70"/>
  <c r="Q48"/>
  <c r="O48"/>
  <c r="U49"/>
  <c r="R61"/>
  <c r="L70"/>
  <c r="L82"/>
  <c r="V76"/>
  <c r="AB58"/>
  <c r="AB61" s="1"/>
  <c r="AA61"/>
  <c r="U22"/>
  <c r="P70"/>
  <c r="P76" s="1"/>
  <c r="P82"/>
  <c r="K83"/>
  <c r="O83"/>
  <c r="J82"/>
  <c r="J70"/>
  <c r="N82"/>
  <c r="N70"/>
  <c r="I83"/>
  <c r="M83"/>
  <c r="M70"/>
  <c r="Q70"/>
  <c r="Q76" s="1"/>
  <c r="J84"/>
  <c r="N84"/>
  <c r="D48"/>
  <c r="T43"/>
  <c r="L48"/>
  <c r="H76" s="1"/>
  <c r="P48"/>
  <c r="M52"/>
  <c r="R67"/>
  <c r="T34"/>
  <c r="F43"/>
  <c r="U51"/>
  <c r="S59"/>
  <c r="R69"/>
  <c r="K70"/>
  <c r="R68"/>
  <c r="K82"/>
  <c r="O82"/>
  <c r="M84"/>
  <c r="L84"/>
  <c r="P84"/>
  <c r="T17"/>
  <c r="K84"/>
  <c r="O84"/>
  <c r="A209" i="2"/>
  <c r="A205"/>
  <c r="A201"/>
  <c r="A197"/>
  <c r="A193"/>
  <c r="A189"/>
  <c r="A185"/>
  <c r="A181"/>
  <c r="A177"/>
  <c r="A173"/>
  <c r="A169"/>
  <c r="A165"/>
  <c r="A161"/>
  <c r="A157"/>
  <c r="A153"/>
  <c r="A149"/>
  <c r="W125" i="8" s="1"/>
  <c r="A145" i="2"/>
  <c r="A141"/>
  <c r="A137"/>
  <c r="AD55" i="8" s="1"/>
  <c r="A133" i="2"/>
  <c r="Y56" i="8" s="1"/>
  <c r="A129" i="2"/>
  <c r="W55" i="8" s="1"/>
  <c r="A125" i="2"/>
  <c r="A121"/>
  <c r="C55" i="8" s="1"/>
  <c r="A117" i="2"/>
  <c r="A113"/>
  <c r="A109"/>
  <c r="A105"/>
  <c r="A101"/>
  <c r="A97"/>
  <c r="A93"/>
  <c r="A85"/>
  <c r="B52" i="1" s="1"/>
  <c r="A81" i="2"/>
  <c r="A77"/>
  <c r="A70"/>
  <c r="A66"/>
  <c r="A62"/>
  <c r="A58"/>
  <c r="A54"/>
  <c r="B12" i="8" s="1"/>
  <c r="A51" i="2"/>
  <c r="A47"/>
  <c r="A43"/>
  <c r="A38"/>
  <c r="A33"/>
  <c r="A29"/>
  <c r="A25"/>
  <c r="A21"/>
  <c r="A17"/>
  <c r="A13"/>
  <c r="B10" i="8" s="1"/>
  <c r="A9" i="2"/>
  <c r="A4" i="6" s="1"/>
  <c r="A210" i="2"/>
  <c r="A206"/>
  <c r="A202"/>
  <c r="A198"/>
  <c r="A194"/>
  <c r="A190"/>
  <c r="A186"/>
  <c r="A182"/>
  <c r="A178"/>
  <c r="A174"/>
  <c r="A170"/>
  <c r="A166"/>
  <c r="A162"/>
  <c r="A158"/>
  <c r="A154"/>
  <c r="A150"/>
  <c r="AA134" i="8" s="1"/>
  <c r="A146" i="2"/>
  <c r="B133" i="8" s="1"/>
  <c r="A142" i="2"/>
  <c r="A138"/>
  <c r="T55" i="8" s="1"/>
  <c r="A134" i="2"/>
  <c r="Y57" i="8" s="1"/>
  <c r="A130" i="2"/>
  <c r="W56" i="8" s="1"/>
  <c r="A126" i="2"/>
  <c r="B63" i="8" s="1"/>
  <c r="A122" i="2"/>
  <c r="A118"/>
  <c r="A114"/>
  <c r="A110"/>
  <c r="A106"/>
  <c r="J56" i="8" s="1"/>
  <c r="A102" i="2"/>
  <c r="A98"/>
  <c r="A94"/>
  <c r="A90"/>
  <c r="B49" i="8" s="1"/>
  <c r="A82" i="2"/>
  <c r="A78"/>
  <c r="A74"/>
  <c r="A71"/>
  <c r="A67"/>
  <c r="A63"/>
  <c r="A59"/>
  <c r="A55"/>
  <c r="B13" i="8" s="1"/>
  <c r="A52" i="2"/>
  <c r="B8" i="8" s="1"/>
  <c r="A48" i="2"/>
  <c r="A44"/>
  <c r="A40"/>
  <c r="A34"/>
  <c r="A30"/>
  <c r="A26"/>
  <c r="A22"/>
  <c r="S78" i="8" s="1"/>
  <c r="A18" i="2"/>
  <c r="A14"/>
  <c r="A10"/>
  <c r="A211"/>
  <c r="B142" i="4" s="1"/>
  <c r="A207" i="2"/>
  <c r="A203"/>
  <c r="A199"/>
  <c r="A195"/>
  <c r="A191"/>
  <c r="A187"/>
  <c r="A183"/>
  <c r="A179"/>
  <c r="A175"/>
  <c r="A171"/>
  <c r="A167"/>
  <c r="A163"/>
  <c r="A159"/>
  <c r="A155"/>
  <c r="A151"/>
  <c r="AB134" i="8" s="1"/>
  <c r="A147" i="2"/>
  <c r="B124" i="8" s="1"/>
  <c r="A143" i="2"/>
  <c r="B72" i="8" s="1"/>
  <c r="A139" i="2"/>
  <c r="T56" i="8" s="1"/>
  <c r="A135" i="2"/>
  <c r="Z57" i="8" s="1"/>
  <c r="A131" i="2"/>
  <c r="W57" i="8" s="1"/>
  <c r="A127" i="2"/>
  <c r="T64" i="8" s="1"/>
  <c r="A123" i="2"/>
  <c r="A119"/>
  <c r="B54" i="8" s="1"/>
  <c r="A115" i="2"/>
  <c r="A111"/>
  <c r="A107"/>
  <c r="A103"/>
  <c r="A99"/>
  <c r="A95"/>
  <c r="A91"/>
  <c r="B50" i="8" s="1"/>
  <c r="A83" i="2"/>
  <c r="A79"/>
  <c r="A75"/>
  <c r="A72"/>
  <c r="A68"/>
  <c r="A64"/>
  <c r="A60"/>
  <c r="A56"/>
  <c r="A53"/>
  <c r="A49"/>
  <c r="A45"/>
  <c r="A41"/>
  <c r="A35"/>
  <c r="A31"/>
  <c r="A27"/>
  <c r="A23"/>
  <c r="A19"/>
  <c r="W124" i="8" s="1"/>
  <c r="A15" i="2"/>
  <c r="A11"/>
  <c r="A212"/>
  <c r="A208"/>
  <c r="A204"/>
  <c r="A200"/>
  <c r="A196"/>
  <c r="A192"/>
  <c r="A188"/>
  <c r="A184"/>
  <c r="A180"/>
  <c r="A176"/>
  <c r="A172"/>
  <c r="A168"/>
  <c r="A164"/>
  <c r="A160"/>
  <c r="A156"/>
  <c r="A152"/>
  <c r="B86" i="8" s="1"/>
  <c r="A148" i="2"/>
  <c r="B87" i="8" s="1"/>
  <c r="A144" i="2"/>
  <c r="A140"/>
  <c r="U56" i="8" s="1"/>
  <c r="A136" i="2"/>
  <c r="A132"/>
  <c r="X57" i="8" s="1"/>
  <c r="A128" i="2"/>
  <c r="B78" i="8" s="1"/>
  <c r="A124" i="2"/>
  <c r="A120"/>
  <c r="A116"/>
  <c r="A112"/>
  <c r="A108"/>
  <c r="A104"/>
  <c r="A100"/>
  <c r="A96"/>
  <c r="A92"/>
  <c r="B51" i="8" s="1"/>
  <c r="A84" i="2"/>
  <c r="A80"/>
  <c r="A76"/>
  <c r="B40" i="1" s="1"/>
  <c r="A73" i="2"/>
  <c r="A69"/>
  <c r="A65"/>
  <c r="A61"/>
  <c r="A57"/>
  <c r="A50"/>
  <c r="B7" i="8" s="1"/>
  <c r="A46" i="2"/>
  <c r="A42"/>
  <c r="A36"/>
  <c r="A32"/>
  <c r="A28"/>
  <c r="A24"/>
  <c r="A20"/>
  <c r="A16"/>
  <c r="A12"/>
  <c r="A8"/>
  <c r="G2" i="3"/>
  <c r="E2" i="1"/>
  <c r="J2" i="4"/>
  <c r="F91" i="9" l="1"/>
  <c r="U91" s="1"/>
  <c r="C122"/>
  <c r="F122" s="1"/>
  <c r="U122" s="1"/>
  <c r="O76" i="8"/>
  <c r="S6"/>
  <c r="P5" i="3"/>
  <c r="K76" i="8"/>
  <c r="E110"/>
  <c r="E95"/>
  <c r="E114"/>
  <c r="E105"/>
  <c r="E99"/>
  <c r="E119"/>
  <c r="T2"/>
  <c r="T2" i="4"/>
  <c r="L76" i="8"/>
  <c r="AC60"/>
  <c r="AD60" s="1"/>
  <c r="M76"/>
  <c r="B116"/>
  <c r="B42"/>
  <c r="V136"/>
  <c r="R136"/>
  <c r="R127"/>
  <c r="F90"/>
  <c r="I81"/>
  <c r="R66"/>
  <c r="I57"/>
  <c r="AB56"/>
  <c r="V56"/>
  <c r="F16"/>
  <c r="R81"/>
  <c r="R57"/>
  <c r="S56"/>
  <c r="I127"/>
  <c r="M90"/>
  <c r="R75"/>
  <c r="T16"/>
  <c r="I136"/>
  <c r="V75"/>
  <c r="M16"/>
  <c r="T90"/>
  <c r="I75"/>
  <c r="I66"/>
  <c r="B30"/>
  <c r="B104"/>
  <c r="G75"/>
  <c r="G136"/>
  <c r="G127"/>
  <c r="K90"/>
  <c r="G66"/>
  <c r="K16"/>
  <c r="G57"/>
  <c r="G81"/>
  <c r="B91"/>
  <c r="B17"/>
  <c r="B127"/>
  <c r="B73"/>
  <c r="B66"/>
  <c r="B81"/>
  <c r="B57"/>
  <c r="U125"/>
  <c r="B134"/>
  <c r="B20"/>
  <c r="B94"/>
  <c r="C88"/>
  <c r="C14"/>
  <c r="B84"/>
  <c r="B69"/>
  <c r="U130"/>
  <c r="X135"/>
  <c r="B60"/>
  <c r="B130"/>
  <c r="X74"/>
  <c r="B97"/>
  <c r="B23"/>
  <c r="D16"/>
  <c r="D90"/>
  <c r="N136"/>
  <c r="N127"/>
  <c r="R90"/>
  <c r="N66"/>
  <c r="R16"/>
  <c r="N81"/>
  <c r="N57"/>
  <c r="N75"/>
  <c r="S75"/>
  <c r="S136"/>
  <c r="B26"/>
  <c r="B100"/>
  <c r="C75"/>
  <c r="C136"/>
  <c r="C127"/>
  <c r="G90"/>
  <c r="C66"/>
  <c r="G16"/>
  <c r="C57"/>
  <c r="C81"/>
  <c r="B29"/>
  <c r="B103"/>
  <c r="F136"/>
  <c r="F127"/>
  <c r="J90"/>
  <c r="F66"/>
  <c r="J16"/>
  <c r="F81"/>
  <c r="F57"/>
  <c r="F75"/>
  <c r="B90"/>
  <c r="B16"/>
  <c r="N89"/>
  <c r="N15"/>
  <c r="B34"/>
  <c r="B108"/>
  <c r="J136"/>
  <c r="J127"/>
  <c r="N90"/>
  <c r="J66"/>
  <c r="N16"/>
  <c r="J81"/>
  <c r="J57"/>
  <c r="J75"/>
  <c r="B1" i="6"/>
  <c r="B1" i="7"/>
  <c r="B22" i="8"/>
  <c r="B96"/>
  <c r="B37"/>
  <c r="B111"/>
  <c r="C90"/>
  <c r="C16"/>
  <c r="M81"/>
  <c r="M57"/>
  <c r="Q16"/>
  <c r="M127"/>
  <c r="M75"/>
  <c r="M66"/>
  <c r="Q90"/>
  <c r="M136"/>
  <c r="B25"/>
  <c r="B99"/>
  <c r="B40"/>
  <c r="B114"/>
  <c r="C126"/>
  <c r="G89"/>
  <c r="C65"/>
  <c r="G15"/>
  <c r="C80"/>
  <c r="C74"/>
  <c r="C56"/>
  <c r="C135"/>
  <c r="P75"/>
  <c r="P136"/>
  <c r="P127"/>
  <c r="P57"/>
  <c r="P81"/>
  <c r="P66"/>
  <c r="AD54"/>
  <c r="T63"/>
  <c r="U13"/>
  <c r="Y72"/>
  <c r="B102"/>
  <c r="B28"/>
  <c r="B117"/>
  <c r="B43"/>
  <c r="E81"/>
  <c r="E57"/>
  <c r="I16"/>
  <c r="E136"/>
  <c r="E75"/>
  <c r="E66"/>
  <c r="I90"/>
  <c r="E127"/>
  <c r="B122"/>
  <c r="B48"/>
  <c r="U52"/>
  <c r="E94"/>
  <c r="E103"/>
  <c r="E113"/>
  <c r="E93"/>
  <c r="E97"/>
  <c r="E102"/>
  <c r="E101" s="1"/>
  <c r="E107"/>
  <c r="E112"/>
  <c r="E116"/>
  <c r="E121"/>
  <c r="B101"/>
  <c r="B27"/>
  <c r="D75"/>
  <c r="D136"/>
  <c r="D127"/>
  <c r="D81"/>
  <c r="D66"/>
  <c r="H90"/>
  <c r="D57"/>
  <c r="H16"/>
  <c r="B14"/>
  <c r="B88"/>
  <c r="B45"/>
  <c r="B119"/>
  <c r="B32"/>
  <c r="B106"/>
  <c r="B35"/>
  <c r="B109"/>
  <c r="K75"/>
  <c r="K136"/>
  <c r="K127"/>
  <c r="O90"/>
  <c r="K66"/>
  <c r="O16"/>
  <c r="K57"/>
  <c r="K81"/>
  <c r="B112"/>
  <c r="B38"/>
  <c r="B41"/>
  <c r="B115"/>
  <c r="Q81"/>
  <c r="Q57"/>
  <c r="Q136"/>
  <c r="Q127"/>
  <c r="Q75"/>
  <c r="Q66"/>
  <c r="B118"/>
  <c r="B44"/>
  <c r="Y135"/>
  <c r="S80"/>
  <c r="AC55"/>
  <c r="Y74"/>
  <c r="B70"/>
  <c r="U15"/>
  <c r="B131"/>
  <c r="B52"/>
  <c r="B137"/>
  <c r="S126"/>
  <c r="U89"/>
  <c r="B76"/>
  <c r="S65"/>
  <c r="B61"/>
  <c r="B121"/>
  <c r="B47"/>
  <c r="B93"/>
  <c r="B19"/>
  <c r="B59"/>
  <c r="B129"/>
  <c r="B83"/>
  <c r="W74"/>
  <c r="W135"/>
  <c r="U129"/>
  <c r="B68"/>
  <c r="B31"/>
  <c r="B105"/>
  <c r="B46"/>
  <c r="B120"/>
  <c r="H75"/>
  <c r="H136"/>
  <c r="H127"/>
  <c r="H57"/>
  <c r="L16"/>
  <c r="H81"/>
  <c r="H66"/>
  <c r="L90"/>
  <c r="B79"/>
  <c r="B125"/>
  <c r="B55"/>
  <c r="B64"/>
  <c r="W75"/>
  <c r="W136"/>
  <c r="X75"/>
  <c r="X136"/>
  <c r="U136"/>
  <c r="U75"/>
  <c r="AA56"/>
  <c r="B92"/>
  <c r="B18"/>
  <c r="B107"/>
  <c r="B33"/>
  <c r="J135"/>
  <c r="J126"/>
  <c r="J80"/>
  <c r="J74"/>
  <c r="J65"/>
  <c r="U128"/>
  <c r="S74"/>
  <c r="S135"/>
  <c r="B128"/>
  <c r="B67"/>
  <c r="B58"/>
  <c r="B82"/>
  <c r="B21"/>
  <c r="B95"/>
  <c r="B36"/>
  <c r="B110"/>
  <c r="C89"/>
  <c r="C15"/>
  <c r="L75"/>
  <c r="L136"/>
  <c r="L127"/>
  <c r="L81"/>
  <c r="L66"/>
  <c r="P90"/>
  <c r="L57"/>
  <c r="P16"/>
  <c r="C134"/>
  <c r="C79"/>
  <c r="C73"/>
  <c r="C125"/>
  <c r="C64"/>
  <c r="Y133"/>
  <c r="U87"/>
  <c r="AB133"/>
  <c r="S124"/>
  <c r="B24"/>
  <c r="B98"/>
  <c r="B113"/>
  <c r="B39"/>
  <c r="E90"/>
  <c r="E16"/>
  <c r="O75"/>
  <c r="O136"/>
  <c r="O127"/>
  <c r="S90"/>
  <c r="O66"/>
  <c r="S16"/>
  <c r="O57"/>
  <c r="O81"/>
  <c r="T136"/>
  <c r="T75"/>
  <c r="E98"/>
  <c r="E109"/>
  <c r="E118"/>
  <c r="E92"/>
  <c r="E96"/>
  <c r="E100"/>
  <c r="E106"/>
  <c r="E111"/>
  <c r="E115"/>
  <c r="N76"/>
  <c r="J76"/>
  <c r="S69"/>
  <c r="R84"/>
  <c r="W129"/>
  <c r="W137" s="1"/>
  <c r="AC59"/>
  <c r="AD59" s="1"/>
  <c r="R83"/>
  <c r="S68"/>
  <c r="D121"/>
  <c r="D120"/>
  <c r="D119"/>
  <c r="D118"/>
  <c r="D116"/>
  <c r="D115"/>
  <c r="D114"/>
  <c r="D113"/>
  <c r="D112"/>
  <c r="D111"/>
  <c r="D110"/>
  <c r="D109"/>
  <c r="D107"/>
  <c r="D106"/>
  <c r="D105"/>
  <c r="D103"/>
  <c r="D102"/>
  <c r="D100"/>
  <c r="D99"/>
  <c r="D98"/>
  <c r="D97"/>
  <c r="D96"/>
  <c r="D95"/>
  <c r="D94"/>
  <c r="D93"/>
  <c r="D92"/>
  <c r="R82"/>
  <c r="R70"/>
  <c r="T48"/>
  <c r="S78" i="4"/>
  <c r="B7"/>
  <c r="B12"/>
  <c r="AA60"/>
  <c r="AA59"/>
  <c r="X76"/>
  <c r="W76"/>
  <c r="F129" i="9" l="1"/>
  <c r="M110" i="1"/>
  <c r="M111" s="1"/>
  <c r="O111" s="1"/>
  <c r="E104" i="8"/>
  <c r="E108"/>
  <c r="E91"/>
  <c r="E117"/>
  <c r="R76"/>
  <c r="D108"/>
  <c r="D117"/>
  <c r="T68"/>
  <c r="S83"/>
  <c r="T69"/>
  <c r="S84"/>
  <c r="D101"/>
  <c r="D104"/>
  <c r="D91"/>
  <c r="F70" i="9" l="1"/>
  <c r="F76" s="1"/>
  <c r="F137" s="1"/>
  <c r="I137" s="1"/>
  <c r="Y137" s="1"/>
  <c r="I68"/>
  <c r="S68" s="1"/>
  <c r="F83"/>
  <c r="C67" i="8"/>
  <c r="I47"/>
  <c r="I45"/>
  <c r="J41"/>
  <c r="J37"/>
  <c r="G40"/>
  <c r="G36"/>
  <c r="C40"/>
  <c r="F40" s="1"/>
  <c r="C36"/>
  <c r="F36" s="1"/>
  <c r="J31"/>
  <c r="C33"/>
  <c r="F33" s="1"/>
  <c r="G28"/>
  <c r="G27" s="1"/>
  <c r="J19"/>
  <c r="C21"/>
  <c r="F21" s="1"/>
  <c r="D58"/>
  <c r="D61" s="1"/>
  <c r="I44"/>
  <c r="J35"/>
  <c r="C42"/>
  <c r="F42" s="1"/>
  <c r="U42" s="1"/>
  <c r="J33"/>
  <c r="C31"/>
  <c r="G19"/>
  <c r="H47"/>
  <c r="M47" s="1"/>
  <c r="U47" s="1"/>
  <c r="J40"/>
  <c r="G39"/>
  <c r="C39"/>
  <c r="F39" s="1"/>
  <c r="G33"/>
  <c r="C28"/>
  <c r="C20"/>
  <c r="F20" s="1"/>
  <c r="U20" s="1"/>
  <c r="D67"/>
  <c r="C58"/>
  <c r="H46"/>
  <c r="H44"/>
  <c r="M44" s="1"/>
  <c r="U44" s="1"/>
  <c r="J38"/>
  <c r="G41"/>
  <c r="G37"/>
  <c r="C41"/>
  <c r="F41" s="1"/>
  <c r="C37"/>
  <c r="F37" s="1"/>
  <c r="J32"/>
  <c r="G31"/>
  <c r="J28"/>
  <c r="J21"/>
  <c r="M21" s="1"/>
  <c r="G18"/>
  <c r="C18"/>
  <c r="G67"/>
  <c r="I46"/>
  <c r="J39"/>
  <c r="G38"/>
  <c r="C38"/>
  <c r="F38" s="1"/>
  <c r="G32"/>
  <c r="C26"/>
  <c r="F26" s="1"/>
  <c r="U26" s="1"/>
  <c r="C19"/>
  <c r="F19" s="1"/>
  <c r="G58"/>
  <c r="G61" s="1"/>
  <c r="H45"/>
  <c r="J36"/>
  <c r="G35"/>
  <c r="C35"/>
  <c r="C32"/>
  <c r="F32" s="1"/>
  <c r="J18"/>
  <c r="I129" i="9"/>
  <c r="F131"/>
  <c r="E122" i="8"/>
  <c r="D122"/>
  <c r="D121" i="4"/>
  <c r="D116"/>
  <c r="D112"/>
  <c r="D107"/>
  <c r="D102"/>
  <c r="D97"/>
  <c r="D93"/>
  <c r="D114"/>
  <c r="D105"/>
  <c r="D95"/>
  <c r="D118"/>
  <c r="D113"/>
  <c r="D109"/>
  <c r="D103"/>
  <c r="D98"/>
  <c r="D94"/>
  <c r="D92"/>
  <c r="D120"/>
  <c r="D115"/>
  <c r="D111"/>
  <c r="D106"/>
  <c r="D100"/>
  <c r="D96"/>
  <c r="D119"/>
  <c r="D110"/>
  <c r="D99"/>
  <c r="E118"/>
  <c r="E113"/>
  <c r="E109"/>
  <c r="E103"/>
  <c r="E98"/>
  <c r="E94"/>
  <c r="E92"/>
  <c r="E121"/>
  <c r="E111"/>
  <c r="E100"/>
  <c r="E119"/>
  <c r="E114"/>
  <c r="E110"/>
  <c r="E105"/>
  <c r="E99"/>
  <c r="E95"/>
  <c r="E116"/>
  <c r="E112"/>
  <c r="E107"/>
  <c r="E102"/>
  <c r="E97"/>
  <c r="E93"/>
  <c r="E120"/>
  <c r="E115"/>
  <c r="E106"/>
  <c r="E96"/>
  <c r="M19" i="8" l="1"/>
  <c r="U19" s="1"/>
  <c r="M41"/>
  <c r="U41" s="1"/>
  <c r="M33"/>
  <c r="U33" s="1"/>
  <c r="M40"/>
  <c r="U40" s="1"/>
  <c r="I83" i="9"/>
  <c r="I76"/>
  <c r="Y76" s="1"/>
  <c r="J17" i="8"/>
  <c r="M32"/>
  <c r="U32" s="1"/>
  <c r="U21"/>
  <c r="M38"/>
  <c r="U38" s="1"/>
  <c r="M37"/>
  <c r="U37" s="1"/>
  <c r="M46"/>
  <c r="U46" s="1"/>
  <c r="I70" i="9"/>
  <c r="F18" i="8"/>
  <c r="C17"/>
  <c r="M31"/>
  <c r="G30"/>
  <c r="F28"/>
  <c r="C27"/>
  <c r="F27" s="1"/>
  <c r="H43"/>
  <c r="M45"/>
  <c r="U45" s="1"/>
  <c r="D70"/>
  <c r="D82"/>
  <c r="C82"/>
  <c r="I67"/>
  <c r="C70"/>
  <c r="J30"/>
  <c r="M36"/>
  <c r="U36" s="1"/>
  <c r="J34"/>
  <c r="M18"/>
  <c r="G17"/>
  <c r="C61"/>
  <c r="I58"/>
  <c r="M35"/>
  <c r="G34"/>
  <c r="C34"/>
  <c r="F34" s="1"/>
  <c r="F35"/>
  <c r="G82"/>
  <c r="G70"/>
  <c r="G76" s="1"/>
  <c r="M28"/>
  <c r="J27"/>
  <c r="M27" s="1"/>
  <c r="C30"/>
  <c r="F30" s="1"/>
  <c r="F31"/>
  <c r="M39"/>
  <c r="U39" s="1"/>
  <c r="I43"/>
  <c r="I48" s="1"/>
  <c r="E76" s="1"/>
  <c r="E137" s="1"/>
  <c r="S70" i="9"/>
  <c r="T70" s="1"/>
  <c r="T68"/>
  <c r="S83"/>
  <c r="I131"/>
  <c r="S129"/>
  <c r="S131" s="1"/>
  <c r="D52" i="4"/>
  <c r="E52"/>
  <c r="K52"/>
  <c r="L52"/>
  <c r="O52"/>
  <c r="P52"/>
  <c r="S52"/>
  <c r="K67"/>
  <c r="L67"/>
  <c r="M67"/>
  <c r="N67"/>
  <c r="O67"/>
  <c r="P67"/>
  <c r="Q67"/>
  <c r="K68"/>
  <c r="L68"/>
  <c r="M68"/>
  <c r="N68"/>
  <c r="O68"/>
  <c r="P68"/>
  <c r="Q68"/>
  <c r="K69"/>
  <c r="L69"/>
  <c r="M69"/>
  <c r="N69"/>
  <c r="O69"/>
  <c r="P69"/>
  <c r="Q69"/>
  <c r="J68"/>
  <c r="J69"/>
  <c r="J67"/>
  <c r="J48" i="8" l="1"/>
  <c r="F76" s="1"/>
  <c r="U31"/>
  <c r="M30"/>
  <c r="U30" s="1"/>
  <c r="U18"/>
  <c r="U35"/>
  <c r="I82"/>
  <c r="I70"/>
  <c r="S67"/>
  <c r="I61"/>
  <c r="S58"/>
  <c r="C48"/>
  <c r="F48" s="1"/>
  <c r="F17"/>
  <c r="G48"/>
  <c r="M17"/>
  <c r="H48"/>
  <c r="D76" s="1"/>
  <c r="M43"/>
  <c r="U43" s="1"/>
  <c r="U28"/>
  <c r="U27"/>
  <c r="M34"/>
  <c r="U34" s="1"/>
  <c r="R52" i="4"/>
  <c r="F61"/>
  <c r="V58"/>
  <c r="Y61"/>
  <c r="S76" s="1"/>
  <c r="H61"/>
  <c r="V59"/>
  <c r="Z61"/>
  <c r="T76" s="1"/>
  <c r="D82"/>
  <c r="F82"/>
  <c r="J82"/>
  <c r="L82"/>
  <c r="O82"/>
  <c r="C83"/>
  <c r="D83"/>
  <c r="F83"/>
  <c r="G70"/>
  <c r="G76" s="1"/>
  <c r="K83"/>
  <c r="L83"/>
  <c r="P83"/>
  <c r="D84"/>
  <c r="E84"/>
  <c r="H84"/>
  <c r="J84"/>
  <c r="K84"/>
  <c r="L84"/>
  <c r="N84"/>
  <c r="O84"/>
  <c r="P84"/>
  <c r="C70"/>
  <c r="C76" s="1"/>
  <c r="Q70"/>
  <c r="Q76" s="1"/>
  <c r="C82"/>
  <c r="G82"/>
  <c r="K82"/>
  <c r="E83"/>
  <c r="G83"/>
  <c r="H83"/>
  <c r="J83"/>
  <c r="M83"/>
  <c r="N83"/>
  <c r="C84"/>
  <c r="F84"/>
  <c r="G84"/>
  <c r="M84"/>
  <c r="AC58" i="8" l="1"/>
  <c r="S61"/>
  <c r="S82"/>
  <c r="S70"/>
  <c r="U17"/>
  <c r="C76"/>
  <c r="I76" s="1"/>
  <c r="Y76" s="1"/>
  <c r="M48"/>
  <c r="U48" s="1"/>
  <c r="AA58" i="4"/>
  <c r="U76"/>
  <c r="C52"/>
  <c r="F52" s="1"/>
  <c r="N70"/>
  <c r="N76" s="1"/>
  <c r="J70"/>
  <c r="J76" s="1"/>
  <c r="G61"/>
  <c r="X61"/>
  <c r="U61"/>
  <c r="N82"/>
  <c r="T61"/>
  <c r="N61"/>
  <c r="J61"/>
  <c r="I58"/>
  <c r="C61"/>
  <c r="O70"/>
  <c r="O76" s="1"/>
  <c r="M70"/>
  <c r="M76" s="1"/>
  <c r="I59"/>
  <c r="F70"/>
  <c r="F76" s="1"/>
  <c r="V60"/>
  <c r="V61" s="1"/>
  <c r="Q61"/>
  <c r="M61"/>
  <c r="E61"/>
  <c r="H70"/>
  <c r="H76" s="1"/>
  <c r="K70"/>
  <c r="K76" s="1"/>
  <c r="I68"/>
  <c r="E70"/>
  <c r="E76" s="1"/>
  <c r="O83"/>
  <c r="R68"/>
  <c r="R83" s="1"/>
  <c r="P70"/>
  <c r="P76" s="1"/>
  <c r="O61"/>
  <c r="R60"/>
  <c r="P61"/>
  <c r="R59"/>
  <c r="P82"/>
  <c r="H82"/>
  <c r="R69"/>
  <c r="R84" s="1"/>
  <c r="I69"/>
  <c r="R67"/>
  <c r="I67"/>
  <c r="M82"/>
  <c r="E82"/>
  <c r="L70"/>
  <c r="L76" s="1"/>
  <c r="D70"/>
  <c r="D76" s="1"/>
  <c r="L61"/>
  <c r="D61"/>
  <c r="I60"/>
  <c r="W61"/>
  <c r="K61"/>
  <c r="R58"/>
  <c r="A10" i="7"/>
  <c r="A6" i="6"/>
  <c r="I2" i="8"/>
  <c r="B17" i="6"/>
  <c r="B16"/>
  <c r="B15"/>
  <c r="B14"/>
  <c r="B13"/>
  <c r="B12"/>
  <c r="B11"/>
  <c r="A11"/>
  <c r="T9" i="7"/>
  <c r="T67" i="8" l="1"/>
  <c r="AC61"/>
  <c r="T70" s="1"/>
  <c r="AD58"/>
  <c r="AD61" s="1"/>
  <c r="B78" i="4"/>
  <c r="B28" i="1"/>
  <c r="B50" i="4"/>
  <c r="W57"/>
  <c r="B72"/>
  <c r="AB134"/>
  <c r="B25" i="1"/>
  <c r="O6" i="7"/>
  <c r="C55" i="4"/>
  <c r="W55"/>
  <c r="Y56"/>
  <c r="AD55"/>
  <c r="W125"/>
  <c r="G8" i="6"/>
  <c r="T4" i="7" s="1"/>
  <c r="B24" i="1"/>
  <c r="B51" i="4"/>
  <c r="X57"/>
  <c r="U56"/>
  <c r="B87"/>
  <c r="F8" i="6"/>
  <c r="B54" i="4"/>
  <c r="T64"/>
  <c r="Z57"/>
  <c r="T56"/>
  <c r="B124"/>
  <c r="B13"/>
  <c r="B13" i="1"/>
  <c r="B26"/>
  <c r="B49" i="4"/>
  <c r="J56"/>
  <c r="P6" i="7"/>
  <c r="B63" i="4"/>
  <c r="W56"/>
  <c r="Y57"/>
  <c r="T55"/>
  <c r="B133"/>
  <c r="AA134"/>
  <c r="A7" i="6"/>
  <c r="B10" i="4"/>
  <c r="F2" i="6"/>
  <c r="D2" i="1"/>
  <c r="F2" i="3"/>
  <c r="I2" i="4"/>
  <c r="F7" i="6"/>
  <c r="C10" i="8" s="1"/>
  <c r="W124" i="4"/>
  <c r="A5" i="6"/>
  <c r="A4" i="7"/>
  <c r="B92" i="4"/>
  <c r="B18"/>
  <c r="B100"/>
  <c r="B26"/>
  <c r="B107"/>
  <c r="B33"/>
  <c r="B115"/>
  <c r="B41"/>
  <c r="C136"/>
  <c r="G90"/>
  <c r="C127"/>
  <c r="C57"/>
  <c r="C75"/>
  <c r="G16"/>
  <c r="C66"/>
  <c r="C81"/>
  <c r="J135"/>
  <c r="J126"/>
  <c r="J65"/>
  <c r="J80"/>
  <c r="J74"/>
  <c r="S124"/>
  <c r="AB133"/>
  <c r="Y133"/>
  <c r="U87"/>
  <c r="B91"/>
  <c r="B17"/>
  <c r="B99"/>
  <c r="B25"/>
  <c r="B106"/>
  <c r="B32"/>
  <c r="B114"/>
  <c r="B40"/>
  <c r="C135"/>
  <c r="C126"/>
  <c r="G89"/>
  <c r="G15"/>
  <c r="C65"/>
  <c r="C74"/>
  <c r="C56"/>
  <c r="C80"/>
  <c r="P136"/>
  <c r="P127"/>
  <c r="P66"/>
  <c r="P81"/>
  <c r="P57"/>
  <c r="P75"/>
  <c r="U125"/>
  <c r="B134"/>
  <c r="B127"/>
  <c r="B73"/>
  <c r="B57"/>
  <c r="B66"/>
  <c r="B81"/>
  <c r="U13"/>
  <c r="Y72"/>
  <c r="T63"/>
  <c r="AD54"/>
  <c r="B90"/>
  <c r="B16"/>
  <c r="B94"/>
  <c r="B20"/>
  <c r="B98"/>
  <c r="B24"/>
  <c r="B102"/>
  <c r="B28"/>
  <c r="B109"/>
  <c r="B35"/>
  <c r="B113"/>
  <c r="B39"/>
  <c r="B117"/>
  <c r="B43"/>
  <c r="B121"/>
  <c r="B47"/>
  <c r="C88"/>
  <c r="C14"/>
  <c r="E90"/>
  <c r="E16"/>
  <c r="E127"/>
  <c r="E136"/>
  <c r="I90"/>
  <c r="E57"/>
  <c r="E66"/>
  <c r="E81"/>
  <c r="E75"/>
  <c r="I16"/>
  <c r="N89"/>
  <c r="N15"/>
  <c r="K136"/>
  <c r="O90"/>
  <c r="K127"/>
  <c r="K57"/>
  <c r="K75"/>
  <c r="K66"/>
  <c r="O16"/>
  <c r="K81"/>
  <c r="O127"/>
  <c r="O136"/>
  <c r="S90"/>
  <c r="O57"/>
  <c r="O75"/>
  <c r="S16"/>
  <c r="O81"/>
  <c r="O66"/>
  <c r="B122"/>
  <c r="B48"/>
  <c r="X135"/>
  <c r="B130"/>
  <c r="U130"/>
  <c r="B60"/>
  <c r="X74"/>
  <c r="B69"/>
  <c r="B84"/>
  <c r="T6" i="7"/>
  <c r="T136" i="4"/>
  <c r="T75"/>
  <c r="A9" i="7"/>
  <c r="B88" i="4"/>
  <c r="B14"/>
  <c r="B96"/>
  <c r="B22"/>
  <c r="B104"/>
  <c r="B30"/>
  <c r="B111"/>
  <c r="B37"/>
  <c r="B119"/>
  <c r="B45"/>
  <c r="C90"/>
  <c r="C16"/>
  <c r="G127"/>
  <c r="G136"/>
  <c r="K90"/>
  <c r="G57"/>
  <c r="G75"/>
  <c r="K16"/>
  <c r="G81"/>
  <c r="G66"/>
  <c r="M127"/>
  <c r="M136"/>
  <c r="Q90"/>
  <c r="M57"/>
  <c r="M75"/>
  <c r="Q16"/>
  <c r="M66"/>
  <c r="M81"/>
  <c r="Q127"/>
  <c r="Q136"/>
  <c r="Q66"/>
  <c r="Q81"/>
  <c r="Q57"/>
  <c r="Q75"/>
  <c r="U128"/>
  <c r="B128"/>
  <c r="S135"/>
  <c r="B58"/>
  <c r="S74"/>
  <c r="B67"/>
  <c r="B82"/>
  <c r="B95"/>
  <c r="B21"/>
  <c r="B103"/>
  <c r="B29"/>
  <c r="B110"/>
  <c r="B36"/>
  <c r="B118"/>
  <c r="B44"/>
  <c r="C89"/>
  <c r="C15"/>
  <c r="F127"/>
  <c r="F136"/>
  <c r="J90"/>
  <c r="J16"/>
  <c r="F57"/>
  <c r="F75"/>
  <c r="F66"/>
  <c r="F81"/>
  <c r="L127"/>
  <c r="P90"/>
  <c r="L136"/>
  <c r="L66"/>
  <c r="L81"/>
  <c r="L57"/>
  <c r="L75"/>
  <c r="P16"/>
  <c r="S126"/>
  <c r="B131"/>
  <c r="B137"/>
  <c r="U89"/>
  <c r="Y135"/>
  <c r="B52"/>
  <c r="AC55"/>
  <c r="B70"/>
  <c r="Y74"/>
  <c r="B61"/>
  <c r="S65"/>
  <c r="S80"/>
  <c r="B76"/>
  <c r="U15"/>
  <c r="C125"/>
  <c r="C134"/>
  <c r="C79"/>
  <c r="C64"/>
  <c r="C73"/>
  <c r="B93"/>
  <c r="B19"/>
  <c r="B97"/>
  <c r="B23"/>
  <c r="B101"/>
  <c r="B27"/>
  <c r="B105"/>
  <c r="B31"/>
  <c r="B108"/>
  <c r="B34"/>
  <c r="B112"/>
  <c r="B38"/>
  <c r="B116"/>
  <c r="B42"/>
  <c r="B120"/>
  <c r="B46"/>
  <c r="D90"/>
  <c r="D16"/>
  <c r="H90"/>
  <c r="D127"/>
  <c r="D136"/>
  <c r="D66"/>
  <c r="D81"/>
  <c r="D57"/>
  <c r="D75"/>
  <c r="H16"/>
  <c r="H127"/>
  <c r="H136"/>
  <c r="L90"/>
  <c r="H66"/>
  <c r="H81"/>
  <c r="H57"/>
  <c r="H75"/>
  <c r="L16"/>
  <c r="J127"/>
  <c r="J136"/>
  <c r="N90"/>
  <c r="J57"/>
  <c r="J75"/>
  <c r="J66"/>
  <c r="J81"/>
  <c r="N16"/>
  <c r="N6" i="7"/>
  <c r="N127" i="4"/>
  <c r="N136"/>
  <c r="R90"/>
  <c r="R16"/>
  <c r="N57"/>
  <c r="N75"/>
  <c r="N66"/>
  <c r="N81"/>
  <c r="I127"/>
  <c r="I136"/>
  <c r="M90"/>
  <c r="T90"/>
  <c r="R127"/>
  <c r="R136"/>
  <c r="V136"/>
  <c r="F90"/>
  <c r="S56"/>
  <c r="R57"/>
  <c r="R75"/>
  <c r="V56"/>
  <c r="R66"/>
  <c r="I75"/>
  <c r="R81"/>
  <c r="I66"/>
  <c r="I81"/>
  <c r="T16"/>
  <c r="V75"/>
  <c r="F16"/>
  <c r="AB56"/>
  <c r="I57"/>
  <c r="M16"/>
  <c r="B125"/>
  <c r="B64"/>
  <c r="B79"/>
  <c r="B55"/>
  <c r="B129"/>
  <c r="W135"/>
  <c r="U129"/>
  <c r="B59"/>
  <c r="B68"/>
  <c r="W74"/>
  <c r="B83"/>
  <c r="U136"/>
  <c r="X136"/>
  <c r="W136"/>
  <c r="W75"/>
  <c r="U75"/>
  <c r="AA56"/>
  <c r="X75"/>
  <c r="S6" i="7"/>
  <c r="S136" i="4"/>
  <c r="S75"/>
  <c r="L6" i="7"/>
  <c r="S60" i="4"/>
  <c r="W130" s="1"/>
  <c r="X137" s="1"/>
  <c r="S68"/>
  <c r="S83" s="1"/>
  <c r="R61"/>
  <c r="S59"/>
  <c r="W129" s="1"/>
  <c r="W137" s="1"/>
  <c r="I83"/>
  <c r="R70"/>
  <c r="R82"/>
  <c r="I70"/>
  <c r="S67"/>
  <c r="I82"/>
  <c r="S58"/>
  <c r="I84"/>
  <c r="S69"/>
  <c r="I61"/>
  <c r="J6" i="7"/>
  <c r="K6"/>
  <c r="E6"/>
  <c r="G6"/>
  <c r="M6"/>
  <c r="J5"/>
  <c r="Q6"/>
  <c r="C6"/>
  <c r="S5"/>
  <c r="H6"/>
  <c r="D6"/>
  <c r="C5"/>
  <c r="F6"/>
  <c r="C10" i="4" l="1"/>
  <c r="A7" i="7"/>
  <c r="S61" i="4"/>
  <c r="AB60"/>
  <c r="AC60" s="1"/>
  <c r="AD60" s="1"/>
  <c r="S82"/>
  <c r="S70"/>
  <c r="V76"/>
  <c r="AB59"/>
  <c r="AC59" s="1"/>
  <c r="AD59" s="1"/>
  <c r="S84"/>
  <c r="P7" i="7" l="1"/>
  <c r="S7"/>
  <c r="T7"/>
  <c r="Q52" i="4"/>
  <c r="P129" i="8"/>
  <c r="P130"/>
  <c r="P128"/>
  <c r="P137"/>
  <c r="P129" i="4"/>
  <c r="C7" i="7"/>
  <c r="S137" i="8"/>
  <c r="L7" i="7"/>
  <c r="T137" i="8"/>
  <c r="N7" i="7"/>
  <c r="O7"/>
  <c r="H7"/>
  <c r="L110" i="4" s="1"/>
  <c r="Q7" i="7"/>
  <c r="Q130" i="4" s="1"/>
  <c r="J7" i="7"/>
  <c r="K7"/>
  <c r="E7"/>
  <c r="D7"/>
  <c r="H92" i="4" s="1"/>
  <c r="F7" i="7"/>
  <c r="G7"/>
  <c r="M7"/>
  <c r="P137" i="4"/>
  <c r="P100"/>
  <c r="P128"/>
  <c r="P130"/>
  <c r="I109"/>
  <c r="Q113"/>
  <c r="H129"/>
  <c r="T69"/>
  <c r="T68"/>
  <c r="AA61"/>
  <c r="AB58"/>
  <c r="N118" i="8" l="1"/>
  <c r="N113"/>
  <c r="N109"/>
  <c r="N103"/>
  <c r="N98"/>
  <c r="N94"/>
  <c r="N106"/>
  <c r="N119"/>
  <c r="N114"/>
  <c r="N110"/>
  <c r="N105"/>
  <c r="N99"/>
  <c r="N95"/>
  <c r="N120"/>
  <c r="N115"/>
  <c r="N111"/>
  <c r="N100"/>
  <c r="N116"/>
  <c r="N93"/>
  <c r="N107"/>
  <c r="N92"/>
  <c r="N121"/>
  <c r="N97"/>
  <c r="N112"/>
  <c r="N102"/>
  <c r="N96"/>
  <c r="J130"/>
  <c r="J128"/>
  <c r="J129"/>
  <c r="J137"/>
  <c r="G120" i="4"/>
  <c r="C130" i="8"/>
  <c r="G120"/>
  <c r="G115"/>
  <c r="G111"/>
  <c r="G106"/>
  <c r="G100"/>
  <c r="G96"/>
  <c r="G92"/>
  <c r="G109"/>
  <c r="G103"/>
  <c r="G121"/>
  <c r="G116"/>
  <c r="G112"/>
  <c r="G107"/>
  <c r="G102"/>
  <c r="G97"/>
  <c r="G93"/>
  <c r="C129"/>
  <c r="C128"/>
  <c r="G118"/>
  <c r="G113"/>
  <c r="G114"/>
  <c r="G99"/>
  <c r="G105"/>
  <c r="G98"/>
  <c r="G119"/>
  <c r="G95"/>
  <c r="G110"/>
  <c r="G94"/>
  <c r="C137"/>
  <c r="O121"/>
  <c r="O116"/>
  <c r="O112"/>
  <c r="O107"/>
  <c r="O102"/>
  <c r="O97"/>
  <c r="O93"/>
  <c r="O105"/>
  <c r="O118"/>
  <c r="O113"/>
  <c r="O109"/>
  <c r="O103"/>
  <c r="O98"/>
  <c r="O94"/>
  <c r="O119"/>
  <c r="O114"/>
  <c r="O110"/>
  <c r="O111"/>
  <c r="O96"/>
  <c r="O115"/>
  <c r="O95"/>
  <c r="O106"/>
  <c r="O92"/>
  <c r="O120"/>
  <c r="O100"/>
  <c r="O99"/>
  <c r="K130"/>
  <c r="K128"/>
  <c r="K129"/>
  <c r="K137"/>
  <c r="H119"/>
  <c r="H114"/>
  <c r="H110"/>
  <c r="H105"/>
  <c r="H99"/>
  <c r="H95"/>
  <c r="D130"/>
  <c r="H120"/>
  <c r="H115"/>
  <c r="H111"/>
  <c r="H106"/>
  <c r="H100"/>
  <c r="H96"/>
  <c r="H92"/>
  <c r="H121"/>
  <c r="H116"/>
  <c r="H112"/>
  <c r="H107"/>
  <c r="H102"/>
  <c r="H109"/>
  <c r="H94"/>
  <c r="D129"/>
  <c r="H113"/>
  <c r="H103"/>
  <c r="H93"/>
  <c r="H98"/>
  <c r="D128"/>
  <c r="H118"/>
  <c r="H97"/>
  <c r="D137"/>
  <c r="Q129" i="4"/>
  <c r="Q128" i="8"/>
  <c r="Q130"/>
  <c r="Q129"/>
  <c r="Q137"/>
  <c r="J121"/>
  <c r="J116"/>
  <c r="J112"/>
  <c r="J107"/>
  <c r="J102"/>
  <c r="J97"/>
  <c r="J93"/>
  <c r="F129"/>
  <c r="F128"/>
  <c r="J118"/>
  <c r="J113"/>
  <c r="J109"/>
  <c r="J103"/>
  <c r="J98"/>
  <c r="J94"/>
  <c r="J119"/>
  <c r="J114"/>
  <c r="J110"/>
  <c r="J105"/>
  <c r="F130"/>
  <c r="J115"/>
  <c r="J92"/>
  <c r="J106"/>
  <c r="J99"/>
  <c r="J120"/>
  <c r="J100"/>
  <c r="J96"/>
  <c r="J111"/>
  <c r="J95"/>
  <c r="F137"/>
  <c r="R121" i="4"/>
  <c r="N129" i="8"/>
  <c r="R118"/>
  <c r="R113"/>
  <c r="R109"/>
  <c r="R103"/>
  <c r="R98"/>
  <c r="R94"/>
  <c r="R119"/>
  <c r="R114"/>
  <c r="R110"/>
  <c r="R105"/>
  <c r="R99"/>
  <c r="R95"/>
  <c r="R120"/>
  <c r="R115"/>
  <c r="R111"/>
  <c r="R106"/>
  <c r="R100"/>
  <c r="R112"/>
  <c r="R102"/>
  <c r="R97"/>
  <c r="R116"/>
  <c r="R96"/>
  <c r="R107"/>
  <c r="R93"/>
  <c r="R121"/>
  <c r="R92"/>
  <c r="N128"/>
  <c r="N130"/>
  <c r="N137"/>
  <c r="G130"/>
  <c r="K120"/>
  <c r="K115"/>
  <c r="K111"/>
  <c r="K106"/>
  <c r="K100"/>
  <c r="K96"/>
  <c r="K92"/>
  <c r="K121"/>
  <c r="K116"/>
  <c r="K112"/>
  <c r="K107"/>
  <c r="K102"/>
  <c r="K97"/>
  <c r="K93"/>
  <c r="G129"/>
  <c r="G128"/>
  <c r="K118"/>
  <c r="K113"/>
  <c r="K109"/>
  <c r="K103"/>
  <c r="K110"/>
  <c r="K95"/>
  <c r="K114"/>
  <c r="K94"/>
  <c r="K105"/>
  <c r="K99"/>
  <c r="K119"/>
  <c r="K98"/>
  <c r="G137"/>
  <c r="S121"/>
  <c r="S116"/>
  <c r="S112"/>
  <c r="S107"/>
  <c r="S102"/>
  <c r="S97"/>
  <c r="S93"/>
  <c r="S99"/>
  <c r="S118"/>
  <c r="S113"/>
  <c r="S109"/>
  <c r="S103"/>
  <c r="S98"/>
  <c r="S94"/>
  <c r="S119"/>
  <c r="S114"/>
  <c r="S110"/>
  <c r="S105"/>
  <c r="S120"/>
  <c r="S100"/>
  <c r="S92"/>
  <c r="S111"/>
  <c r="S115"/>
  <c r="S96"/>
  <c r="S106"/>
  <c r="S95"/>
  <c r="O130"/>
  <c r="O128"/>
  <c r="O129"/>
  <c r="O137"/>
  <c r="M130" i="4"/>
  <c r="Q119" i="8"/>
  <c r="Q114"/>
  <c r="Q110"/>
  <c r="Q105"/>
  <c r="Q99"/>
  <c r="Q95"/>
  <c r="Q120"/>
  <c r="Q115"/>
  <c r="Q111"/>
  <c r="Q106"/>
  <c r="Q100"/>
  <c r="Q96"/>
  <c r="Q92"/>
  <c r="Q121"/>
  <c r="Q116"/>
  <c r="Q112"/>
  <c r="Q107"/>
  <c r="Q102"/>
  <c r="Q94"/>
  <c r="Q118"/>
  <c r="Q93"/>
  <c r="Q109"/>
  <c r="Q98"/>
  <c r="Q113"/>
  <c r="Q103"/>
  <c r="Q97"/>
  <c r="M130"/>
  <c r="M129"/>
  <c r="M128"/>
  <c r="M137"/>
  <c r="E128" i="4"/>
  <c r="E129" i="8"/>
  <c r="E128"/>
  <c r="I118"/>
  <c r="I113"/>
  <c r="I109"/>
  <c r="I103"/>
  <c r="I98"/>
  <c r="I94"/>
  <c r="I119"/>
  <c r="I114"/>
  <c r="I110"/>
  <c r="I105"/>
  <c r="I99"/>
  <c r="I95"/>
  <c r="E130"/>
  <c r="I120"/>
  <c r="I115"/>
  <c r="I111"/>
  <c r="I106"/>
  <c r="I100"/>
  <c r="I107"/>
  <c r="I97"/>
  <c r="I121"/>
  <c r="I96"/>
  <c r="I112"/>
  <c r="I102"/>
  <c r="I101" s="1"/>
  <c r="I93"/>
  <c r="I116"/>
  <c r="I92"/>
  <c r="L114" i="4"/>
  <c r="L119" i="8"/>
  <c r="L114"/>
  <c r="L110"/>
  <c r="L105"/>
  <c r="L99"/>
  <c r="L95"/>
  <c r="L102"/>
  <c r="H130"/>
  <c r="L120"/>
  <c r="L115"/>
  <c r="L111"/>
  <c r="L106"/>
  <c r="L100"/>
  <c r="L96"/>
  <c r="L92"/>
  <c r="L121"/>
  <c r="L116"/>
  <c r="L112"/>
  <c r="L107"/>
  <c r="H128"/>
  <c r="L118"/>
  <c r="L98"/>
  <c r="L109"/>
  <c r="L97"/>
  <c r="H129"/>
  <c r="L113"/>
  <c r="L103"/>
  <c r="L94"/>
  <c r="L93"/>
  <c r="H137"/>
  <c r="P116" i="4"/>
  <c r="P120" i="8"/>
  <c r="P115"/>
  <c r="P111"/>
  <c r="P106"/>
  <c r="P100"/>
  <c r="P96"/>
  <c r="P92"/>
  <c r="P103"/>
  <c r="P121"/>
  <c r="P116"/>
  <c r="P112"/>
  <c r="P107"/>
  <c r="P102"/>
  <c r="P97"/>
  <c r="P93"/>
  <c r="P118"/>
  <c r="P113"/>
  <c r="P109"/>
  <c r="P119"/>
  <c r="P99"/>
  <c r="P110"/>
  <c r="P98"/>
  <c r="P114"/>
  <c r="P95"/>
  <c r="P105"/>
  <c r="P94"/>
  <c r="L129"/>
  <c r="L130"/>
  <c r="L128"/>
  <c r="L137"/>
  <c r="P131"/>
  <c r="Q109" i="4"/>
  <c r="H93"/>
  <c r="I102"/>
  <c r="H109"/>
  <c r="H106"/>
  <c r="H111"/>
  <c r="H96"/>
  <c r="H128"/>
  <c r="H121"/>
  <c r="I111"/>
  <c r="H95"/>
  <c r="H94"/>
  <c r="H98"/>
  <c r="H105"/>
  <c r="H113"/>
  <c r="H99"/>
  <c r="G94"/>
  <c r="J128"/>
  <c r="R116"/>
  <c r="G130"/>
  <c r="O106"/>
  <c r="S137"/>
  <c r="M137"/>
  <c r="H137"/>
  <c r="P114"/>
  <c r="H120"/>
  <c r="Q128"/>
  <c r="Q131" s="1"/>
  <c r="T137"/>
  <c r="N93"/>
  <c r="I100"/>
  <c r="R111"/>
  <c r="P118"/>
  <c r="J113"/>
  <c r="C130"/>
  <c r="S118"/>
  <c r="K120"/>
  <c r="Q92"/>
  <c r="L109"/>
  <c r="L92"/>
  <c r="L113"/>
  <c r="I94"/>
  <c r="Q102"/>
  <c r="P113"/>
  <c r="L105"/>
  <c r="L100"/>
  <c r="I112"/>
  <c r="Q120"/>
  <c r="P98"/>
  <c r="Q137"/>
  <c r="L94"/>
  <c r="E137"/>
  <c r="H97"/>
  <c r="H112"/>
  <c r="H102"/>
  <c r="H103"/>
  <c r="I98"/>
  <c r="P95"/>
  <c r="Q97"/>
  <c r="P102"/>
  <c r="L112"/>
  <c r="J120"/>
  <c r="N128"/>
  <c r="R112"/>
  <c r="J94"/>
  <c r="N137"/>
  <c r="O114"/>
  <c r="N102"/>
  <c r="R94"/>
  <c r="G116"/>
  <c r="G115"/>
  <c r="G92"/>
  <c r="J95"/>
  <c r="J130"/>
  <c r="R118"/>
  <c r="R100"/>
  <c r="P109"/>
  <c r="Q98"/>
  <c r="P96"/>
  <c r="L98"/>
  <c r="S111"/>
  <c r="Q105"/>
  <c r="P94"/>
  <c r="I97"/>
  <c r="L103"/>
  <c r="L116"/>
  <c r="I113"/>
  <c r="S113"/>
  <c r="L129"/>
  <c r="Q107"/>
  <c r="P103"/>
  <c r="P105"/>
  <c r="I92"/>
  <c r="H100"/>
  <c r="H110"/>
  <c r="D129"/>
  <c r="D137"/>
  <c r="H107"/>
  <c r="I110"/>
  <c r="D128"/>
  <c r="D130"/>
  <c r="I121"/>
  <c r="K100"/>
  <c r="Q112"/>
  <c r="L107"/>
  <c r="S93"/>
  <c r="Q96"/>
  <c r="Q111"/>
  <c r="P99"/>
  <c r="L93"/>
  <c r="O112"/>
  <c r="P111"/>
  <c r="Q93"/>
  <c r="L96"/>
  <c r="K128"/>
  <c r="I107"/>
  <c r="G121"/>
  <c r="N129"/>
  <c r="R113"/>
  <c r="R98"/>
  <c r="N120"/>
  <c r="F128"/>
  <c r="G102"/>
  <c r="J96"/>
  <c r="R110"/>
  <c r="R114"/>
  <c r="J118"/>
  <c r="J116"/>
  <c r="C137"/>
  <c r="F129"/>
  <c r="K111"/>
  <c r="J121"/>
  <c r="O105"/>
  <c r="R105"/>
  <c r="S115"/>
  <c r="J137"/>
  <c r="O128"/>
  <c r="O118"/>
  <c r="R99"/>
  <c r="S119"/>
  <c r="R115"/>
  <c r="G95"/>
  <c r="J92"/>
  <c r="K92"/>
  <c r="G113"/>
  <c r="F130"/>
  <c r="R120"/>
  <c r="N92"/>
  <c r="N96"/>
  <c r="F137"/>
  <c r="R107"/>
  <c r="N121"/>
  <c r="G118"/>
  <c r="N130"/>
  <c r="R95"/>
  <c r="J115"/>
  <c r="J93"/>
  <c r="C129"/>
  <c r="R97"/>
  <c r="R106"/>
  <c r="K118"/>
  <c r="J114"/>
  <c r="C128"/>
  <c r="G93"/>
  <c r="K95"/>
  <c r="J102"/>
  <c r="G96"/>
  <c r="R102"/>
  <c r="R109"/>
  <c r="J129"/>
  <c r="N113"/>
  <c r="R92"/>
  <c r="R93"/>
  <c r="R103"/>
  <c r="R119"/>
  <c r="R96"/>
  <c r="G114"/>
  <c r="S94"/>
  <c r="K137"/>
  <c r="N94"/>
  <c r="N95"/>
  <c r="K106"/>
  <c r="S98"/>
  <c r="K107"/>
  <c r="O120"/>
  <c r="S97"/>
  <c r="O95"/>
  <c r="K102"/>
  <c r="O107"/>
  <c r="S114"/>
  <c r="O94"/>
  <c r="Q106"/>
  <c r="Q119"/>
  <c r="P112"/>
  <c r="P107"/>
  <c r="L119"/>
  <c r="K105"/>
  <c r="K113"/>
  <c r="S92"/>
  <c r="S95"/>
  <c r="K98"/>
  <c r="Q121"/>
  <c r="G137"/>
  <c r="Q103"/>
  <c r="M128"/>
  <c r="L137"/>
  <c r="P92"/>
  <c r="K114"/>
  <c r="L111"/>
  <c r="L121"/>
  <c r="O116"/>
  <c r="O130"/>
  <c r="L115"/>
  <c r="S105"/>
  <c r="H130"/>
  <c r="O98"/>
  <c r="O93"/>
  <c r="S116"/>
  <c r="I93"/>
  <c r="I96"/>
  <c r="L97"/>
  <c r="S96"/>
  <c r="Q114"/>
  <c r="P93"/>
  <c r="K119"/>
  <c r="L130"/>
  <c r="K99"/>
  <c r="O129"/>
  <c r="P115"/>
  <c r="S110"/>
  <c r="Q100"/>
  <c r="O113"/>
  <c r="O110"/>
  <c r="I95"/>
  <c r="I99"/>
  <c r="K129"/>
  <c r="O109"/>
  <c r="K97"/>
  <c r="S112"/>
  <c r="K115"/>
  <c r="G129"/>
  <c r="O100"/>
  <c r="S109"/>
  <c r="S120"/>
  <c r="O99"/>
  <c r="S106"/>
  <c r="K96"/>
  <c r="K93"/>
  <c r="O102"/>
  <c r="O119"/>
  <c r="M129"/>
  <c r="Q99"/>
  <c r="P120"/>
  <c r="L106"/>
  <c r="L99"/>
  <c r="K121"/>
  <c r="K94"/>
  <c r="S99"/>
  <c r="K110"/>
  <c r="Q115"/>
  <c r="Q110"/>
  <c r="K103"/>
  <c r="Q116"/>
  <c r="P119"/>
  <c r="P106"/>
  <c r="G128"/>
  <c r="K112"/>
  <c r="L118"/>
  <c r="O103"/>
  <c r="O97"/>
  <c r="S121"/>
  <c r="I120"/>
  <c r="L102"/>
  <c r="Q118"/>
  <c r="L95"/>
  <c r="O115"/>
  <c r="O96"/>
  <c r="S103"/>
  <c r="O137"/>
  <c r="I105"/>
  <c r="I103"/>
  <c r="S102"/>
  <c r="P110"/>
  <c r="K116"/>
  <c r="P121"/>
  <c r="K109"/>
  <c r="Q94"/>
  <c r="P97"/>
  <c r="S107"/>
  <c r="L120"/>
  <c r="L128"/>
  <c r="K130"/>
  <c r="Q95"/>
  <c r="O111"/>
  <c r="S100"/>
  <c r="O121"/>
  <c r="I106"/>
  <c r="O92"/>
  <c r="E130"/>
  <c r="E129"/>
  <c r="P131"/>
  <c r="AB61"/>
  <c r="AC58"/>
  <c r="AD58" s="1"/>
  <c r="J101" i="8" l="1"/>
  <c r="J112" i="4"/>
  <c r="J110"/>
  <c r="J99"/>
  <c r="J111"/>
  <c r="J109"/>
  <c r="J107"/>
  <c r="J103"/>
  <c r="J100"/>
  <c r="O101" i="8"/>
  <c r="O104"/>
  <c r="I137"/>
  <c r="P101"/>
  <c r="Q101"/>
  <c r="L91"/>
  <c r="M113"/>
  <c r="F131"/>
  <c r="R129"/>
  <c r="Q104"/>
  <c r="S117"/>
  <c r="R104"/>
  <c r="L117"/>
  <c r="S104"/>
  <c r="K91"/>
  <c r="H91"/>
  <c r="N101"/>
  <c r="T102"/>
  <c r="N91"/>
  <c r="T92"/>
  <c r="N117"/>
  <c r="T118"/>
  <c r="C131"/>
  <c r="I128"/>
  <c r="G101"/>
  <c r="M102"/>
  <c r="G108"/>
  <c r="M110"/>
  <c r="G117"/>
  <c r="M118"/>
  <c r="G91"/>
  <c r="M92"/>
  <c r="T105"/>
  <c r="N104"/>
  <c r="T109"/>
  <c r="N108"/>
  <c r="T120"/>
  <c r="M119"/>
  <c r="M114"/>
  <c r="M107"/>
  <c r="M103"/>
  <c r="M100"/>
  <c r="M120"/>
  <c r="T100"/>
  <c r="T95"/>
  <c r="T114"/>
  <c r="P91"/>
  <c r="S108"/>
  <c r="G131"/>
  <c r="R91"/>
  <c r="J91"/>
  <c r="I129"/>
  <c r="K131"/>
  <c r="O117"/>
  <c r="M95"/>
  <c r="M99"/>
  <c r="M96"/>
  <c r="M115"/>
  <c r="R137"/>
  <c r="T96"/>
  <c r="T121"/>
  <c r="T110"/>
  <c r="T113"/>
  <c r="P117"/>
  <c r="P104"/>
  <c r="L108"/>
  <c r="L101"/>
  <c r="M97"/>
  <c r="E131"/>
  <c r="M131"/>
  <c r="Q91"/>
  <c r="S101"/>
  <c r="K108"/>
  <c r="K117"/>
  <c r="N131"/>
  <c r="R101"/>
  <c r="R108"/>
  <c r="J104"/>
  <c r="D131"/>
  <c r="H101"/>
  <c r="I130"/>
  <c r="T116"/>
  <c r="M116"/>
  <c r="M111"/>
  <c r="R130"/>
  <c r="S130" s="1"/>
  <c r="T97"/>
  <c r="T93"/>
  <c r="T115"/>
  <c r="T106"/>
  <c r="M105"/>
  <c r="I104"/>
  <c r="M109"/>
  <c r="I108"/>
  <c r="G104"/>
  <c r="M106"/>
  <c r="R128"/>
  <c r="J131"/>
  <c r="R117"/>
  <c r="T98"/>
  <c r="I91"/>
  <c r="Q117"/>
  <c r="K101"/>
  <c r="K104"/>
  <c r="T94"/>
  <c r="L131"/>
  <c r="P108"/>
  <c r="H131"/>
  <c r="L104"/>
  <c r="M93"/>
  <c r="M121"/>
  <c r="I117"/>
  <c r="Q108"/>
  <c r="O131"/>
  <c r="S91"/>
  <c r="J117"/>
  <c r="J108"/>
  <c r="Q131"/>
  <c r="H117"/>
  <c r="H108"/>
  <c r="H104"/>
  <c r="O91"/>
  <c r="O108"/>
  <c r="M94"/>
  <c r="M98"/>
  <c r="M112"/>
  <c r="T112"/>
  <c r="T107"/>
  <c r="T111"/>
  <c r="T99"/>
  <c r="T119"/>
  <c r="T103"/>
  <c r="H104" i="4"/>
  <c r="J101"/>
  <c r="I101"/>
  <c r="M131"/>
  <c r="S117"/>
  <c r="H131"/>
  <c r="Q101"/>
  <c r="Q104"/>
  <c r="J131"/>
  <c r="P101"/>
  <c r="H101"/>
  <c r="D131"/>
  <c r="I104"/>
  <c r="L101"/>
  <c r="L104"/>
  <c r="R130"/>
  <c r="O101"/>
  <c r="M113"/>
  <c r="S104"/>
  <c r="F131"/>
  <c r="P108"/>
  <c r="O131"/>
  <c r="R101"/>
  <c r="T113"/>
  <c r="R128"/>
  <c r="P117"/>
  <c r="K117"/>
  <c r="O104"/>
  <c r="M102"/>
  <c r="N131"/>
  <c r="K101"/>
  <c r="I130"/>
  <c r="C131"/>
  <c r="K131"/>
  <c r="R104"/>
  <c r="R129"/>
  <c r="E131"/>
  <c r="O91"/>
  <c r="O108"/>
  <c r="T102"/>
  <c r="G131"/>
  <c r="O117"/>
  <c r="P91"/>
  <c r="I129"/>
  <c r="S101"/>
  <c r="P104"/>
  <c r="K104"/>
  <c r="I128"/>
  <c r="L131"/>
  <c r="AC61"/>
  <c r="T70" s="1"/>
  <c r="T67"/>
  <c r="J98" l="1"/>
  <c r="J105"/>
  <c r="J106"/>
  <c r="S129" i="8"/>
  <c r="K122"/>
  <c r="Q122"/>
  <c r="L122"/>
  <c r="P122"/>
  <c r="T104"/>
  <c r="R131"/>
  <c r="H122"/>
  <c r="T101"/>
  <c r="M91"/>
  <c r="G122"/>
  <c r="T91"/>
  <c r="N122"/>
  <c r="M104"/>
  <c r="M117"/>
  <c r="M101"/>
  <c r="I122"/>
  <c r="O122"/>
  <c r="M108"/>
  <c r="I131"/>
  <c r="S128"/>
  <c r="J122"/>
  <c r="S122"/>
  <c r="T117"/>
  <c r="R122"/>
  <c r="T108"/>
  <c r="S130" i="4"/>
  <c r="R131"/>
  <c r="S129"/>
  <c r="S128"/>
  <c r="W128" s="1"/>
  <c r="U137" s="1"/>
  <c r="V137" s="1"/>
  <c r="P122"/>
  <c r="O122"/>
  <c r="I131"/>
  <c r="L108"/>
  <c r="R108"/>
  <c r="J108"/>
  <c r="K108"/>
  <c r="S108"/>
  <c r="W128" i="8" l="1"/>
  <c r="U137" s="1"/>
  <c r="V137" s="1"/>
  <c r="Y137" s="1"/>
  <c r="C113" i="4"/>
  <c r="C110"/>
  <c r="C97"/>
  <c r="C116"/>
  <c r="C95"/>
  <c r="C111"/>
  <c r="C92"/>
  <c r="C118"/>
  <c r="C114"/>
  <c r="C102"/>
  <c r="C121"/>
  <c r="C96"/>
  <c r="C115"/>
  <c r="C94"/>
  <c r="C99"/>
  <c r="C119"/>
  <c r="C107"/>
  <c r="C98"/>
  <c r="C100"/>
  <c r="C120"/>
  <c r="C103"/>
  <c r="C105"/>
  <c r="C93"/>
  <c r="C112"/>
  <c r="C109"/>
  <c r="C106"/>
  <c r="J104"/>
  <c r="J97"/>
  <c r="S131" i="8"/>
  <c r="M122"/>
  <c r="T122"/>
  <c r="S131" i="4"/>
  <c r="T92"/>
  <c r="Q117"/>
  <c r="M92"/>
  <c r="Q108"/>
  <c r="T120"/>
  <c r="M93"/>
  <c r="T121"/>
  <c r="T95"/>
  <c r="T93"/>
  <c r="M120"/>
  <c r="M121"/>
  <c r="C117" l="1"/>
  <c r="C116" i="8"/>
  <c r="F116" s="1"/>
  <c r="U116" s="1"/>
  <c r="C120"/>
  <c r="F120" s="1"/>
  <c r="U120" s="1"/>
  <c r="C110"/>
  <c r="F110" s="1"/>
  <c r="U110" s="1"/>
  <c r="C98"/>
  <c r="F98" s="1"/>
  <c r="U98" s="1"/>
  <c r="C112"/>
  <c r="F112" s="1"/>
  <c r="U112" s="1"/>
  <c r="C96"/>
  <c r="F96" s="1"/>
  <c r="U96" s="1"/>
  <c r="C115"/>
  <c r="F115" s="1"/>
  <c r="U115" s="1"/>
  <c r="C105"/>
  <c r="F105" s="1"/>
  <c r="U105" s="1"/>
  <c r="C97"/>
  <c r="F97" s="1"/>
  <c r="U97" s="1"/>
  <c r="C102"/>
  <c r="F102" s="1"/>
  <c r="U102" s="1"/>
  <c r="C121"/>
  <c r="F121" s="1"/>
  <c r="U121" s="1"/>
  <c r="C106"/>
  <c r="F106" s="1"/>
  <c r="U106" s="1"/>
  <c r="C93"/>
  <c r="F93" s="1"/>
  <c r="U93" s="1"/>
  <c r="C114"/>
  <c r="F114" s="1"/>
  <c r="U114" s="1"/>
  <c r="C95"/>
  <c r="F95" s="1"/>
  <c r="U95" s="1"/>
  <c r="C100"/>
  <c r="F100" s="1"/>
  <c r="U100" s="1"/>
  <c r="C107"/>
  <c r="F107" s="1"/>
  <c r="U107" s="1"/>
  <c r="C92"/>
  <c r="F92" s="1"/>
  <c r="U92" s="1"/>
  <c r="C111"/>
  <c r="F111" s="1"/>
  <c r="U111" s="1"/>
  <c r="C99"/>
  <c r="F99" s="1"/>
  <c r="U99" s="1"/>
  <c r="C119"/>
  <c r="F119" s="1"/>
  <c r="U119" s="1"/>
  <c r="C104" i="4"/>
  <c r="C91"/>
  <c r="C101"/>
  <c r="C108"/>
  <c r="C109" i="8"/>
  <c r="F109" s="1"/>
  <c r="U109" s="1"/>
  <c r="C94"/>
  <c r="F94" s="1"/>
  <c r="U94" s="1"/>
  <c r="C103"/>
  <c r="F103" s="1"/>
  <c r="U103" s="1"/>
  <c r="C113"/>
  <c r="F113" s="1"/>
  <c r="U113" s="1"/>
  <c r="C118"/>
  <c r="J52" i="4"/>
  <c r="J119"/>
  <c r="J117" s="1"/>
  <c r="T96"/>
  <c r="L117"/>
  <c r="S91"/>
  <c r="S122" s="1"/>
  <c r="J91"/>
  <c r="M95"/>
  <c r="H91"/>
  <c r="M96"/>
  <c r="Q91"/>
  <c r="Q122" s="1"/>
  <c r="L91"/>
  <c r="R91"/>
  <c r="I91"/>
  <c r="R117"/>
  <c r="M94"/>
  <c r="K91"/>
  <c r="K122" s="1"/>
  <c r="T94"/>
  <c r="C117" i="8" l="1"/>
  <c r="F117" s="1"/>
  <c r="U117" s="1"/>
  <c r="C104"/>
  <c r="F104" s="1"/>
  <c r="U104" s="1"/>
  <c r="F118"/>
  <c r="U118" s="1"/>
  <c r="C101"/>
  <c r="F101" s="1"/>
  <c r="U101" s="1"/>
  <c r="C108"/>
  <c r="F108" s="1"/>
  <c r="U108" s="1"/>
  <c r="C91"/>
  <c r="C122" i="4"/>
  <c r="J122"/>
  <c r="L122"/>
  <c r="R122"/>
  <c r="C122" i="8" l="1"/>
  <c r="F122" s="1"/>
  <c r="U122" s="1"/>
  <c r="F91"/>
  <c r="U91" s="1"/>
  <c r="D117" i="4"/>
  <c r="F96"/>
  <c r="U96" s="1"/>
  <c r="F97"/>
  <c r="F109"/>
  <c r="F110"/>
  <c r="F113"/>
  <c r="U113" s="1"/>
  <c r="F115"/>
  <c r="F116"/>
  <c r="F119"/>
  <c r="F92"/>
  <c r="U92" s="1"/>
  <c r="F93"/>
  <c r="U93" s="1"/>
  <c r="F94"/>
  <c r="U94" s="1"/>
  <c r="F95"/>
  <c r="U95" s="1"/>
  <c r="F107"/>
  <c r="F120"/>
  <c r="U120" s="1"/>
  <c r="F121"/>
  <c r="U121" s="1"/>
  <c r="F114"/>
  <c r="E117"/>
  <c r="D104"/>
  <c r="D91"/>
  <c r="F106"/>
  <c r="F98"/>
  <c r="F111"/>
  <c r="F103"/>
  <c r="F99"/>
  <c r="D108"/>
  <c r="D101"/>
  <c r="F100"/>
  <c r="F112"/>
  <c r="F117" l="1"/>
  <c r="E101"/>
  <c r="F101" s="1"/>
  <c r="F102"/>
  <c r="U102" s="1"/>
  <c r="E108"/>
  <c r="F108" s="1"/>
  <c r="E104"/>
  <c r="F104" s="1"/>
  <c r="E91"/>
  <c r="F91" s="1"/>
  <c r="D122"/>
  <c r="F105"/>
  <c r="F118"/>
  <c r="G105" l="1"/>
  <c r="G106"/>
  <c r="M106" s="1"/>
  <c r="G110"/>
  <c r="M110" s="1"/>
  <c r="G98"/>
  <c r="M98" s="1"/>
  <c r="G109"/>
  <c r="G112"/>
  <c r="M112" s="1"/>
  <c r="G99"/>
  <c r="M99" s="1"/>
  <c r="G103"/>
  <c r="G107"/>
  <c r="M107" s="1"/>
  <c r="G111"/>
  <c r="M111" s="1"/>
  <c r="E122"/>
  <c r="F122" s="1"/>
  <c r="B140"/>
  <c r="A4" i="8"/>
  <c r="B140"/>
  <c r="A1"/>
  <c r="A8" i="6"/>
  <c r="B142" i="8"/>
  <c r="N111" i="4" l="1"/>
  <c r="T111" s="1"/>
  <c r="U111" s="1"/>
  <c r="N107"/>
  <c r="T107" s="1"/>
  <c r="N103"/>
  <c r="N99"/>
  <c r="T99" s="1"/>
  <c r="N112"/>
  <c r="T112" s="1"/>
  <c r="U112" s="1"/>
  <c r="N109"/>
  <c r="G97"/>
  <c r="N106"/>
  <c r="T106" s="1"/>
  <c r="U106" s="1"/>
  <c r="M103"/>
  <c r="G101"/>
  <c r="M109"/>
  <c r="G108"/>
  <c r="G100"/>
  <c r="M100" s="1"/>
  <c r="N98"/>
  <c r="T98" s="1"/>
  <c r="N110"/>
  <c r="T110" s="1"/>
  <c r="U110" s="1"/>
  <c r="G104"/>
  <c r="M104" s="1"/>
  <c r="M105"/>
  <c r="U107"/>
  <c r="U99"/>
  <c r="U98"/>
  <c r="S6"/>
  <c r="B8"/>
  <c r="B86"/>
  <c r="A1" i="2"/>
  <c r="M97" i="4" l="1"/>
  <c r="G91"/>
  <c r="M91" s="1"/>
  <c r="M101"/>
  <c r="N97"/>
  <c r="N100"/>
  <c r="T100" s="1"/>
  <c r="U100" s="1"/>
  <c r="N105"/>
  <c r="G119"/>
  <c r="G117" s="1"/>
  <c r="T109"/>
  <c r="U109" s="1"/>
  <c r="T103"/>
  <c r="N101"/>
  <c r="U103"/>
  <c r="AD61"/>
  <c r="B13" i="3"/>
  <c r="B14"/>
  <c r="B15"/>
  <c r="B16"/>
  <c r="B17"/>
  <c r="B18"/>
  <c r="B20"/>
  <c r="A4" i="4"/>
  <c r="A4" i="3"/>
  <c r="B7"/>
  <c r="J6"/>
  <c r="L6"/>
  <c r="B9"/>
  <c r="B12"/>
  <c r="B74" i="1"/>
  <c r="B76"/>
  <c r="B82"/>
  <c r="B84"/>
  <c r="B86"/>
  <c r="B22" i="3"/>
  <c r="C105" i="1"/>
  <c r="B104"/>
  <c r="B102"/>
  <c r="B61"/>
  <c r="B62"/>
  <c r="B63"/>
  <c r="B64"/>
  <c r="B65"/>
  <c r="B66"/>
  <c r="B67"/>
  <c r="B68"/>
  <c r="B69"/>
  <c r="B70"/>
  <c r="B71"/>
  <c r="B72"/>
  <c r="B73"/>
  <c r="B83"/>
  <c r="G122" i="4" l="1"/>
  <c r="T97"/>
  <c r="U97" s="1"/>
  <c r="N91"/>
  <c r="T91" s="1"/>
  <c r="U91" s="1"/>
  <c r="T101"/>
  <c r="U101" s="1"/>
  <c r="G52"/>
  <c r="N119"/>
  <c r="T119" s="1"/>
  <c r="N104"/>
  <c r="T104" s="1"/>
  <c r="U104" s="1"/>
  <c r="T105"/>
  <c r="U105" s="1"/>
  <c r="R137"/>
  <c r="I137"/>
  <c r="R76"/>
  <c r="I76"/>
  <c r="B113" i="1"/>
  <c r="N52" i="4" l="1"/>
  <c r="T52" s="1"/>
  <c r="H116"/>
  <c r="H115"/>
  <c r="H118"/>
  <c r="Y137"/>
  <c r="Y76"/>
  <c r="J11" i="1"/>
  <c r="K11"/>
  <c r="L11"/>
  <c r="M11"/>
  <c r="H114" i="4" l="1"/>
  <c r="N116"/>
  <c r="T116" s="1"/>
  <c r="N118"/>
  <c r="N115"/>
  <c r="T115" s="1"/>
  <c r="L4" i="1"/>
  <c r="I11"/>
  <c r="H11"/>
  <c r="G11"/>
  <c r="F12"/>
  <c r="E12"/>
  <c r="A5" i="2"/>
  <c r="E11" i="1"/>
  <c r="D11"/>
  <c r="C11"/>
  <c r="B11"/>
  <c r="B10"/>
  <c r="F8"/>
  <c r="L8"/>
  <c r="B5"/>
  <c r="A7" i="2"/>
  <c r="A4" s="1"/>
  <c r="H108" i="4" l="1"/>
  <c r="N117"/>
  <c r="T118"/>
  <c r="H52"/>
  <c r="H119"/>
  <c r="N114"/>
  <c r="A1" i="1"/>
  <c r="A1" i="4"/>
  <c r="A1" i="3"/>
  <c r="T114" i="4" l="1"/>
  <c r="N108"/>
  <c r="T108" s="1"/>
  <c r="H117"/>
  <c r="T117"/>
  <c r="I118"/>
  <c r="I116"/>
  <c r="M116" s="1"/>
  <c r="U116" s="1"/>
  <c r="N122" l="1"/>
  <c r="T122" s="1"/>
  <c r="H122"/>
  <c r="M118"/>
  <c r="U118" s="1"/>
  <c r="I115"/>
  <c r="M115" s="1"/>
  <c r="U115" s="1"/>
  <c r="I114" l="1"/>
  <c r="I108" l="1"/>
  <c r="M108" s="1"/>
  <c r="U108" s="1"/>
  <c r="M114"/>
  <c r="U114" s="1"/>
  <c r="I52"/>
  <c r="M52" s="1"/>
  <c r="U52" s="1"/>
  <c r="I119"/>
  <c r="M119" l="1"/>
  <c r="U119" s="1"/>
  <c r="I117"/>
  <c r="I122" l="1"/>
  <c r="M122" s="1"/>
  <c r="U122" s="1"/>
  <c r="M109" i="1" s="1"/>
  <c r="R111" s="1"/>
  <c r="M117" i="4"/>
  <c r="U117" s="1"/>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Autor</author></authors><commentList><comment ref="S9" authorID_"0"><text><r><rPr><b/><sz val="9"/><color indexed="81"/><rFont val="Tahoma"/><family val="2"/></rPr><t>Autor:</t></r><r><rPr><sz val="9"/><color indexed="81"/><rFont val="Tahoma"/><family val="2"/></rPr><t xml:space="preserve">
</t></r><r><rPr><sz val="11"/><color indexed="81"/><rFont val="Tahoma"/><family val="2"/></rPr><t>Emission factor should be the average emission factor in the origin.</t></r></text></comment><comment ref="T9" authorID_"0"><text><r><rPr><b/><sz val="9"/><color indexed="81"/><rFont val="Tahoma"/><family val="2"/></rPr><t xml:space="preserve">Autor: </t></r><r><rPr><sz val="11"/><color indexed="81"/><rFont val="Tahoma"/><family val="2"/></rPr><t>Emission factor should be the average emission factor in the destination (negative),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<sst xmlns="http://schemas.openxmlformats.org/spreadsheetml/2006/main" count="1397" uniqueCount="1099">
  <si>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</si>
  <si>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</si>
  <si>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</si>
  <si>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</si>
  <si>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</si>
  <si>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</si>
  <si>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</si>
  <si>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</si>
  <si>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</si>
  <si>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</si>
  <si>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</si>
  <si>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</si>
  <si>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</si>
  <si>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</si>
  <si>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</si>
  <si>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</si>
  <si>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</si>
  <si>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</si>
  <si>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</si>
  <si>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</si>
  <si>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</si>
  <si>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</si>
  <si>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</si>
  <si>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</si>
  <si>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</si>
  <si>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</si>
  <si>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</si>
  <si>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</si>
  <si>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</si>
  <si>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</si>
  <si>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</si>
  <si>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</si>
  <si>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</si>
  <si>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</si>
  <si>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</si>
  <si>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</si>
  <si>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</si>
  <si>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</si>
  <si>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</si>
  <si>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</si>
  <si>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</si>
  <si>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</si>
  <si>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</si>
  <si>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</si>
  <si>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</si>
  <si>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</si>
  <si>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</si>
  <si>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</si>
  <si>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</si>
  <si>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</si>
  <si>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</si>
  <si>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</si>
  <si>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</si>
  <si>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</si>
  <si>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</si>
  <si>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</si>
  <si>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</si>
  <si>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Accomodation and food service activities</t>
  </si>
  <si>
    <t>Alojamento, restauração e similares</t>
  </si>
  <si>
    <t>General public administration and social security</t>
  </si>
  <si>
    <t>Administração pública e segurança social</t>
  </si>
  <si>
    <t>Defense, justice, police and fire departments</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</si>
  <si>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</si>
  <si>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</si>
  <si>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</si>
  <si>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</si>
  <si>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</si>
  <si>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</si>
  <si>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</si>
  <si>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</si>
  <si>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</si>
  <si>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</si>
  <si>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</si>
  <si>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</si>
  <si>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</si>
  <si>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</si>
  <si>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</si>
  <si>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</si>
  <si>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</si>
  <si>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</si>
  <si>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</si>
  <si>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</si>
  <si>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</si>
  <si>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</si>
  <si>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</si>
  <si>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</si>
  <si>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</si>
  <si>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</si>
  <si>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</si>
  <si>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</si>
  <si>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</si>
  <si>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</si>
  <si>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</si>
  <si>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</si>
  <si>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</si>
  <si>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</si>
  <si>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</si>
  <si>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</si>
  <si>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</si>
  <si>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</si>
  <si>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</si>
  <si>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</si>
  <si>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</si>
  <si>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</si>
  <si>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</si>
  <si>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</si>
  <si>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</si>
  <si>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</si>
  <si>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</si>
  <si>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</si>
  <si>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RENEWABLE ENERGY PRODUCTION [MWh/year]</t>
  </si>
  <si>
    <t>EXPECTED CO2 REDUCTION [ton/year]</t>
  </si>
  <si>
    <t>ENERGY SAVINGS TARGET IN 2020 [MWh/year]</t>
  </si>
  <si>
    <t>RENEWABLE ENERGY PRODUCTION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</si>
  <si>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</si>
  <si>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</si>
  <si>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</si>
  <si>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</si>
  <si>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</si>
  <si>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</si>
  <si>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</si>
  <si>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</si>
  <si>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</si>
  <si>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</si>
  <si>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</si>
  <si>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</si>
  <si>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</si>
  <si>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</si>
  <si>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</si>
  <si>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</si>
  <si>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</si>
  <si>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</si>
  <si>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</si>
  <si>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PRODUÇÃO DE ENERGIA RENOVÁVEL ESPERADA [MWh/ano]</t>
  </si>
  <si>
    <t>REDUÇÃO DE EMISSÕES DE CO2 ESPERADAS [t/ano]</t>
  </si>
  <si>
    <t>META DE POUPANÇA DE ENERGIA EM 2020 [MWh/ano]</t>
  </si>
  <si>
    <t>META DE PRODUÇÃO DE ENERGIA RENOVÁVEL EM 2020 [MWh/ano]</t>
  </si>
  <si>
    <t>META DE REDUÇÃO DE EMISSÕES DE CO2 EM 2020 [t/ano]</t>
  </si>
  <si>
    <t>ORDENAMENTO DO TERRITÓRIO</t>
  </si>
  <si>
    <t>CONTRATOS PÚBLICOS DE PRODUTOS E SERVIÇOS</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</si>
  <si>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</si>
  <si>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</si>
  <si>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</si>
  <si>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</si>
  <si>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</si>
  <si>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</si>
  <si>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</si>
  <si>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</si>
  <si>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</si>
  <si>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</si>
  <si>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</si>
  <si>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</si>
  <si>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Översättningstabell</t>
  </si>
  <si>
    <t>Var god och fyll i er landskod i den gröna cellen,fyll i översättningar av varje sak i kolumnen nedan och skriv koden för ert språk i den mörkblå cellen i den försa kolumnen.</t>
  </si>
  <si>
    <t>Uthållig energiplan för ön (ISEAP)</t>
  </si>
  <si>
    <t>Instruktioner</t>
  </si>
  <si>
    <t>Datum för när planen antogs</t>
  </si>
  <si>
    <t>Myndighet som antar planen</t>
  </si>
  <si>
    <t>Obligatoriska fält</t>
  </si>
  <si>
    <t>SEKTORER OCH AKTIVITETSOMRÅDEN</t>
  </si>
  <si>
    <t>AKTIVITETER (en rad per aktivitet-lägg in fler linjer om nödvändigt; uteslut ETS aktiviteter)</t>
  </si>
  <si>
    <t>ANSVARIG FÖR GENOMFÖRANDE</t>
  </si>
  <si>
    <t>TIDPLAN FÖR GENOMFÖRANDE</t>
  </si>
  <si>
    <t>Startår</t>
  </si>
  <si>
    <t>Slutår</t>
  </si>
  <si>
    <t>UPPSKATTADE INVESTERINGSKOSTNADER (euro)</t>
  </si>
  <si>
    <t>UPPSKATTADE ENEGIBESPARINGAR (MWh/year)</t>
  </si>
  <si>
    <t>UPPSKATTAD CO2 REDUKTION (ton/year)</t>
  </si>
  <si>
    <t>PRODUKTION AV FÖRNYESLBAR ENERGI- MÅL 2020 (MWh/year)</t>
  </si>
  <si>
    <t>CO2 REDUKTION -MÅL 2020 (MWh/year)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</si>
  <si>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</si>
  <si>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</si>
  <si>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</si>
  <si>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</si>
  <si>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</si>
  <si>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</si>
  <si>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</si>
  <si>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</si>
  <si>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</si>
  <si>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</si>
  <si>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</si>
  <si>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El (ej förnyelsebar)</t>
  </si>
  <si>
    <t>Värme (ej förnyelsebar)</t>
  </si>
  <si>
    <t>Vattenkraft</t>
  </si>
  <si>
    <t>Vindkraft</t>
  </si>
  <si>
    <t>Solenergi</t>
  </si>
  <si>
    <t>Geotermisk energi</t>
  </si>
  <si>
    <t>Våg (ocean)</t>
  </si>
  <si>
    <t>Hushållsavfall</t>
  </si>
  <si>
    <t>Lagring</t>
  </si>
  <si>
    <t>Externa anslutningar</t>
  </si>
  <si>
    <t>MARKANVÄNDNINGSPLANERING</t>
  </si>
  <si>
    <t>Transport- och mobilitetsplanering</t>
  </si>
  <si>
    <t>OFFENTLIG UPPHANDLING AV PRODUKTER OCH TJÄNSTER</t>
  </si>
  <si>
    <t>Energieffektivisering krav och standards</t>
  </si>
  <si>
    <t>Förnyeslebar energi krav och standard</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</si>
  <si>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</si>
  <si>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</si>
  <si>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</si>
  <si>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</si>
  <si>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</si>
  <si>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</si>
  <si>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</si>
  <si>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</si>
  <si>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</si>
  <si>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</si>
  <si>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</si>
  <si>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</si>
  <si>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</si>
  <si>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</si>
  <si>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</si>
  <si>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</si>
  <si>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</si>
  <si>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</si>
  <si>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FORVENTET produktion af vedvarende energi [MWh / år]</t>
  </si>
  <si>
    <t>FORVENTET CO2 reduktion [ton / år]</t>
  </si>
  <si>
    <t>Energisparemål i 2020 [MWh / år]</t>
  </si>
  <si>
    <t>Produktion af vedvarende energi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</si>
  <si>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</si>
  <si>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</si>
  <si>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</si>
  <si>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</si>
  <si>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</si>
  <si>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</si>
  <si>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</si>
  <si>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</si>
  <si>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</si>
  <si>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</si>
  <si>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</si>
  <si>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</si>
  <si>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</si>
  <si>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</si>
  <si>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</si>
  <si>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</si>
  <si>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</si>
  <si>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</si>
  <si>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</si>
  <si>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</si>
  <si>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</si>
  <si>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</si>
  <si>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</si>
  <si>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</si>
  <si>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</si>
  <si>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</si>
  <si>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</si>
  <si>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</si>
  <si>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</si>
  <si>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</si>
  <si>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</si>
  <si>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</si>
  <si>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</si>
  <si>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</si>
  <si>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</si>
  <si>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</si>
  <si>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</si>
  <si>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</si>
  <si>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</si>
  <si>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</si>
  <si>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</si>
  <si>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</si>
  <si>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</si>
  <si>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</si>
  <si>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</si>
  <si>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</si>
  <si>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</si>
  <si>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</si>
  <si>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</si>
  <si>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</si>
  <si>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</si>
  <si>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</si>
  <si>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</si>
  <si>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</si>
  <si>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</si>
  <si>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</si>
  <si>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</si>
  <si>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</si>
  <si>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</si>
  <si>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</si>
  <si>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</si>
  <si>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</si>
  <si>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</si>
  <si>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</si>
  <si>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</si>
  <si>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</si>
  <si>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</si>
  <si>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</si>
  <si>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</si>
  <si>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</si>
  <si>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</si>
  <si>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</si>
  <si>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</si>
  <si>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</si>
  <si>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</si>
  <si>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</si>
  <si>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</si>
  <si>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</si>
  <si>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</si>
  <si>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</si>
  <si>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</si>
  <si>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</si>
  <si>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</si>
  <si>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</si>
  <si>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</si>
  <si>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</si>
  <si>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</si>
  <si>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</si>
  <si>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</si>
  <si>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</si>
  <si>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</si>
  <si>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</si>
  <si>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</si>
  <si>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</si>
  <si>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</si>
  <si>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</si>
  <si>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</si>
  <si>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</si>
  <si>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</si>
  <si>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</si>
  <si>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</si>
  <si>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</si>
  <si>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</si>
  <si>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</si>
  <si>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</si>
  <si>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</si>
  <si>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</si>
  <si>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</si>
  <si>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</si>
  <si>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</si>
  <si>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</si>
  <si>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</si>
  <si>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</si>
  <si>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</si>
  <si>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</si>
  <si>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</si>
  <si>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</si>
  <si>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</si>
  <si>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</si>
  <si>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ΠΑΡΑΓΩΓΗ ΑΠΟ ΑΝΑΝΕΩΣΙΜΕΣ ΠΗΓΕΣ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</si>
  <si>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</si>
  <si>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</si>
  <si>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</si>
  <si>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</si>
  <si>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</si>
  <si>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</si>
  <si>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</si>
  <si>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</si>
  <si>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</si>
  <si>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</si>
  <si>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</si>
  <si>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</si>
  <si>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</si>
  <si>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</si>
  <si>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</si>
  <si>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</si>
  <si>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</si>
  <si>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</si>
  <si>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</si>
  <si>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</si>
  <si>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</si>
  <si>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</si>
  <si>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</si>
  <si>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</si>
  <si>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</si>
  <si>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</si>
  <si>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</si>
  <si>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</si>
  <si>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</si>
  <si>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</si>
  <si>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</si>
  <si>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</si>
  <si>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</si>
  <si>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</si>
  <si>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</si>
  <si>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</si>
  <si>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</si>
  <si>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</si>
  <si>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</si>
  <si>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</si>
  <si>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</si>
  <si>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</si>
  <si>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</si>
  <si>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</si>
  <si>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</si>
  <si>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</si>
  <si>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</si>
  <si>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</si>
  <si>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</si>
  <si>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</si>
  <si>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</si>
  <si>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ΠΑΡΑΓΩΓΗΣ ΑΠΟ ΑΝΑΝΕΩΣΙΜΕΣ ΠΗΓΕΣ ΕΝΕΡΓΕΙΑΣ ΜΕΧΡΙ ΤΟ 2020 [MWh/έτος]</t>
  </si>
  <si>
    <t>ΣΤΟΧΟΣ ΜΕΙΩΣΗΣ CO2 ΜΕΧΡΙ ΤΟ 2020 [τόνοι/έτος]</t>
  </si>
  <si>
    <t>ΣΤΟΧΟΣ ΕΞΟΙΚΟΝΟΜΗΣΗΣ ΕΝΕΡΓΕΙΑΣ ΜΕΧΡΙ ΤΟ 2020 [MWh/έτος]</t>
  </si>
  <si>
    <t>Apoios financeiros e subsídios</t>
  </si>
  <si>
    <t>Energy infrastructures planning</t>
  </si>
  <si>
    <t>Renewable energy land use planning</t>
  </si>
  <si>
    <t>Planeamento territorial das energias renováveis</t>
  </si>
  <si>
    <t>Monitoring</t>
  </si>
  <si>
    <t>Monitorização</t>
  </si>
  <si>
    <t>Regulamentation</t>
  </si>
  <si>
    <t>Regulamentação</t>
  </si>
  <si>
    <t>Plano de Acção para a Energia Sustentável nas Ilhas (ISEAP)</t>
  </si>
  <si>
    <t>Transpordi ja liikumise planeerimine</t>
  </si>
  <si>
    <t>Energeetika infrastruktuuri planeerimine</t>
  </si>
  <si>
    <t>Taastuvenergia maakasutuse planeerimine</t>
  </si>
  <si>
    <t>Seire</t>
  </si>
  <si>
    <t>Seadusandlus</t>
  </si>
  <si>
    <t>UPPSKATTAD FÖRNYBAR ENERGIPRODUKTION (MWh/year)</t>
  </si>
  <si>
    <t>ENERGIBESPARINGSMÅL ÅR 2020 (MWh/year)</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</si>
  <si>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</si>
  <si>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</si>
  <si>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</si>
  <si>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</si>
  <si>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</si>
  <si>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</si>
  <si>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</si>
  <si>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Transport och magasinering</t>
  </si>
  <si>
    <t>Kyla (ej förnyelsebar)</t>
  </si>
  <si>
    <t>Bioenergi (biomassa)</t>
  </si>
  <si>
    <t>Distributionsförluster och egen användning</t>
  </si>
  <si>
    <t>Regional och lokal strategisk planering</t>
  </si>
  <si>
    <t>Planer för energi infrastruktur</t>
  </si>
  <si>
    <t>Planering för markanvändning</t>
  </si>
  <si>
    <t>Kurser och utbildning</t>
  </si>
  <si>
    <t>Mätning och uppföljning</t>
  </si>
  <si>
    <t>Lagar och regler</t>
  </si>
  <si>
    <t>Direkt länk till hemsidan för energiplanen ISEAP om det finns någon</t>
  </si>
  <si>
    <t>Ansvarsfriskrivning: Det totala ansvaret för innehållet i denna publikation ligger hos författarna. Det visar inte nödvändigtvis opinionen i den Europeiska gemenskapen. EU -kommissionen är inte ansvarig för hur  denna information används.</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</si>
  <si>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</si>
  <si>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</si>
  <si>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</si>
  <si>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</si>
  <si>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</si>
  <si>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</si>
  <si>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</si>
  <si>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</si>
  <si>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</si>
  <si>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</si>
  <si>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</si>
  <si>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</si>
  <si>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</si>
  <si>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</si>
  <si>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</si>
  <si>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</si>
  <si>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</si>
  <si>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</si>
  <si>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</si>
  <si>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</si>
  <si>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</si>
  <si>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</si>
  <si>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</si>
  <si>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 xml:space="preserve">                  www.islepact.pt</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</si>
  <si>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</si>
  <si>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</si>
  <si>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</si>
  <si>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</si>
  <si>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</si>
  <si>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</si>
  <si>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</si>
  <si>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</si>
  <si>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</si>
  <si>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</si>
  <si>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</si>
  <si>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</si>
  <si>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</si>
  <si>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</si>
  <si>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</si>
  <si>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</si>
  <si>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</si>
  <si>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</si>
  <si>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</si>
  <si>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</si>
  <si>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</si>
  <si>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Centraliserde energitjänster</t>
  </si>
  <si>
    <t>Centraliseret energitjenester</t>
  </si>
  <si>
    <t>Kesksed energiateenused</t>
  </si>
  <si>
    <t>Electricity from public grid</t>
  </si>
  <si>
    <t>Electricidade da rede pública</t>
  </si>
  <si>
    <t>Ηλεκτρική ενέργεια από δημόσιο δίκτυο</t>
  </si>
  <si>
    <t>Elektricitet från det allmäna elnätet</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</si>
  <si>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</si>
  <si>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</si>
  <si>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</si>
  <si>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</si>
  <si>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</si>
  <si>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</si>
  <si>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</si>
  <si>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</si>
  <si>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</si>
  <si>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</si>
  <si>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</si>
  <si>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</si>
  <si>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</si>
  <si>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</si>
  <si>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</si>
  <si>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</si>
  <si>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</si>
  <si>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</si>
  <si>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</si>
  <si>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</si>
  <si>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</si>
  <si>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</si>
  <si>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</si>
  <si>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</si>
  <si>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</si>
  <si>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</si>
  <si>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</si>
  <si>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</si>
  <si>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</si>
  <si>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</si>
  <si>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</si>
  <si>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</si>
  <si>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</si>
  <si>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</si>
  <si>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</si>
  <si>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</si>
  <si>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</si>
  <si>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</si>
  <si>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</si>
  <si>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</si>
  <si>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</si>
  <si>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</si>
  <si>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</si>
  <si>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</si>
  <si>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</si>
  <si>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</si>
  <si>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</si>
  <si>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</si>
  <si>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</si>
  <si>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Förnybara energikällor (ej inkluderat el och värme sålda till allmänna nätverk)</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</si>
  <si>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</si>
  <si>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</si>
  <si>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</si>
  <si>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</si>
  <si>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</si>
  <si>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</si>
  <si>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</si>
  <si>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</si>
  <si>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</si>
  <si>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</si>
  <si>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</si>
  <si>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</si>
  <si>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</si>
  <si>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</si>
  <si>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</si>
  <si>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</si>
  <si>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</si>
  <si>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</si>
  <si>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</si>
  <si>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</si>
  <si>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</si>
  <si>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</si>
  <si>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</si>
  <si>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</si>
  <si>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</si>
  <si>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</si>
  <si>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</si>
  <si>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</si>
  <si>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</si>
  <si>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</si>
  <si>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</si>
  <si>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</si>
  <si>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</si>
  <si>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</si>
  <si>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</si>
  <si>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</si>
  <si>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</si>
  <si>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</si>
  <si>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</si>
  <si>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</si>
  <si>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</si>
  <si>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CO2 emissioner från ETS installationer inkluderade i beräkningarna för sekundär energi 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</si>
  <si>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</si>
  <si>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</si>
  <si>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</si>
  <si>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</si>
  <si>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</si>
  <si>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CO2 emissioner från ETS installationer inkluderade i beräkningarna för slutanvändning av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</si>
  <si>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</si>
  <si>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</si>
  <si>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</si>
  <si>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</si>
  <si>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</si>
  <si>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CO2 EMISSIONSFAKTORER</t>
  </si>
  <si>
    <t>ΣΥΝΤΕΛΕΣΤΕΣ ΕΚΠΟΜΠΩΝ CO2</t>
  </si>
  <si>
    <t>FACTORES DE EMISSÃO DE CO2</t>
  </si>
  <si>
    <t>CO2 EMISSION FACTORS</t>
  </si>
  <si>
    <t>CO2 emissioonid lõpptarbimisest</t>
  </si>
  <si>
    <t>CO2-EMISSIONER FRA SLUT FORBRUG</t>
  </si>
  <si>
    <t>CO2 EMISSIONER FRÅN SLUTLIGT ANVÄNDANDE</t>
  </si>
  <si>
    <t>ΕΚΠΟΜΠΕΣ CO2 ΑΠΟ ΤΕΛΙΚΗ ΧΡΗΣΗ</t>
  </si>
  <si>
    <t>EMISSÕES DE CO2 DA UTILIZAÇÃO FINAL</t>
  </si>
  <si>
    <t>CO2 EMISSIONS FROM FINAL USE</t>
  </si>
  <si>
    <t>CO2 emissioonid tootmisest</t>
  </si>
  <si>
    <t>CO2-emissioner fra produktion</t>
  </si>
  <si>
    <t>CO2 EMISSIONER FRÅN PRODUKTION</t>
  </si>
  <si>
    <t>ΕΚΠΟΜΠΕΣ CO2 ΑΠΟ ΠΑΡΑΓΩΓΗ</t>
  </si>
  <si>
    <t>EMISSÕES DE CO2 DA PRODUÇÃO</t>
  </si>
  <si>
    <t>CO2 EMISSIONS FROM PRODUCTION</t>
  </si>
  <si>
    <t>CO2 emissioonid</t>
  </si>
  <si>
    <t>CO2-EMISSIONER</t>
  </si>
  <si>
    <t>CO2 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</si>
  <si>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</si>
  <si>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</si>
  <si>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</si>
  <si>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</si>
  <si>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</si>
  <si>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</si>
  <si>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</si>
  <si>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</si>
  <si>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</si>
  <si>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</si>
  <si>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</si>
  <si>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</si>
  <si>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</si>
  <si>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</si>
  <si>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</si>
  <si>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</si>
  <si>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</si>
  <si>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</si>
  <si>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</si>
  <si>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</si>
  <si>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</si>
  <si>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</si>
  <si>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</si>
  <si>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</si>
  <si>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</si>
  <si>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</si>
  <si>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</si>
  <si>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</si>
  <si>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</si>
  <si>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</si>
  <si>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</si>
  <si>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</si>
  <si>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</si>
  <si>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</si>
  <si>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</si>
  <si>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</si>
  <si>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</si>
  <si>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</si>
  <si>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</si>
  <si>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</si>
  <si>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</si>
  <si>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</si>
  <si>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</si>
  <si>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</si>
  <si>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</si>
  <si>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</si>
  <si>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</si>
  <si>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</si>
  <si>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</si>
  <si>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</si>
  <si>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</si>
  <si>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</si>
  <si>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</si>
  <si>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</si>
  <si>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</si>
  <si>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</si>
  <si>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</si>
  <si>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</si>
  <si>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</si>
  <si>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</si>
  <si>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</si>
  <si>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</si>
  <si>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</si>
  <si>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</si>
  <si>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</si>
  <si>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</si>
  <si>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</si>
  <si>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</si>
  <si>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</si>
  <si>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</si>
  <si>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</si>
  <si>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</si>
  <si>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</si>
  <si>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</si>
  <si>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</si>
  <si>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</si>
  <si>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</si>
  <si>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</si>
  <si>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Output från lagring</t>
  </si>
  <si>
    <t>Δεδομένα παραγωγής από την αποθήκευση</t>
  </si>
  <si>
    <t>Saída do armazenamento</t>
  </si>
  <si>
    <t>Output from storage</t>
  </si>
  <si>
    <t>Energia salvestamiseks</t>
  </si>
  <si>
    <t>Input til opbevaring</t>
  </si>
  <si>
    <t>Input till lagring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</si>
  <si>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</si>
  <si>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</si>
  <si>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</si>
  <si>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</si>
  <si>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</si>
  <si>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</si>
  <si>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</si>
  <si>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</si>
  <si>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</si>
  <si>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</si>
  <si>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</si>
  <si>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</si>
  <si>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</si>
  <si>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</si>
  <si>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</si>
  <si>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</si>
  <si>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</si>
  <si>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</si>
  <si>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</si>
  <si>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</si>
  <si>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</si>
  <si>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</si>
  <si>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</si>
  <si>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</si>
  <si>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</si>
  <si>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</si>
  <si>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</si>
  <si>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</si>
  <si>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</si>
  <si>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</si>
  <si>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</si>
  <si>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</si>
  <si>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</si>
  <si>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</si>
  <si>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</si>
  <si>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</si>
  <si>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</si>
  <si>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</si>
  <si>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</si>
  <si>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</si>
  <si>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</si>
  <si>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</si>
  <si>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</si>
  <si>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</si>
  <si>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</si>
  <si>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</si>
  <si>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</si>
  <si>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</si>
  <si>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</si>
  <si>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</si>
  <si>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</si>
  <si>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</si>
  <si>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</si>
  <si>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</si>
  <si>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</si>
  <si>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</si>
  <si>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</si>
  <si>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</si>
  <si>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</si>
  <si>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</si>
  <si>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</si>
  <si>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</si>
  <si>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</si>
  <si>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</si>
  <si>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</si>
  <si>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</si>
  <si>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</si>
  <si>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</si>
  <si>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TOTAL FÖR INTERNA MARKNADEN</t>
  </si>
  <si>
    <t>ΣΥΝΟΛΟ ΓΙΑ ΕΣΩΤΕΡΙΚΗ ΑΓΟΡΑ</t>
  </si>
  <si>
    <t>TOTAL PARA MERCADO INTERNO</t>
  </si>
  <si>
    <t>TOTAL FOR INTERNAL MARKET</t>
  </si>
  <si>
    <t>Taastuvad energiaallikad</t>
  </si>
  <si>
    <t>Vedvarende energikilder</t>
  </si>
  <si>
    <t>Förnyelsebara energislag</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</si>
  <si>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</si>
  <si>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</si>
  <si>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</si>
  <si>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</si>
  <si>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</si>
  <si>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Förnyelsebara energikällor (från system anslutna till allmänna nätverk)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</si>
  <si>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</si>
  <si>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</si>
  <si>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</si>
  <si>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</si>
  <si>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</si>
  <si>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Annat (att utesluta ur öns energibalans)</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</si>
  <si>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</si>
  <si>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</si>
  <si>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</si>
  <si>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</si>
  <si>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</si>
  <si>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Aktiviteter med intensiv energianvändning för export (som ej  ingår i öns energibalans)</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</si>
  <si>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</si>
  <si>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</si>
  <si>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</si>
  <si>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</si>
  <si>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</si>
  <si>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Återexport (båtar, flygplan, ekonomiska frizoner, nationella och internationella militära installationer, etc.)</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</si>
  <si>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</si>
  <si>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</si>
  <si>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</si>
  <si>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Kaubavedu maanteedel</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</si>
  <si>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</si>
  <si>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</si>
  <si>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</si>
  <si>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</si>
  <si>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</si>
  <si>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</si>
  <si>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</si>
  <si>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</si>
  <si>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</si>
  <si>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</si>
  <si>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</si>
  <si>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</si>
  <si>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</si>
  <si>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</si>
  <si>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</si>
  <si>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</si>
  <si>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</si>
  <si>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</si>
  <si>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</si>
  <si>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Tvätt och torkmaskiner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</si>
  <si>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</si>
  <si>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</si>
  <si>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</si>
  <si>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</si>
  <si>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</si>
  <si>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</si>
  <si>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</si>
  <si>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</si>
  <si>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</si>
  <si>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</si>
  <si>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</si>
  <si>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</si>
  <si>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</si>
  <si>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</si>
  <si>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</si>
  <si>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</si>
  <si>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</si>
  <si>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</si>
  <si>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Livscykelanalyser (LCA) emissionsfaktorer</t>
  </si>
  <si>
    <t>Συντελεστές ΑΚΖ (Ανάλυση Κύκλου Ζωής)</t>
  </si>
  <si>
    <t>Factores de emissão com Análise do Ciclo de Vida (LCA)</t>
  </si>
  <si>
    <t>Life Cicle Analysis (LCA) emission factors</t>
  </si>
  <si>
    <t>IPCC emissioonitegurid</t>
  </si>
  <si>
    <t>IPCC emissionsfaktorer</t>
  </si>
  <si>
    <t>IPCC emissions faktorer</t>
  </si>
  <si>
    <t>Συντελεστές εκπομπών IPCC</t>
  </si>
  <si>
    <t>Factores de emissão IPCC</t>
  </si>
  <si>
    <t>IPCC emission factors</t>
  </si>
  <si>
    <t>CO2 emissioonide arvutamise meetod</t>
  </si>
  <si>
    <t>CO2 beregningsmetode</t>
  </si>
  <si>
    <t>CO2 uträkningsmetod</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</si>
  <si>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</si>
  <si>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</si>
  <si>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</si>
  <si>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</si>
  <si>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</si>
  <si>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</si>
  <si>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</si>
  <si>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</si>
  <si>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</si>
  <si>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</si>
  <si>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</si>
  <si>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</si>
  <si>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</si>
  <si>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</si>
  <si>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</si>
  <si>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</si>
  <si>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Sätt in  CO2 emissionsfaktorer för att räkna ut emissioner</t>
  </si>
  <si>
    <t>Για να εισαγάγετε συντελεστές εκπομπών CO2 για τον υπολογισμό των εκπομπών</t>
  </si>
  <si>
    <t>Kasutatakse tabelite tõlkimiseks</t>
  </si>
  <si>
    <t>Har til formål at muliggøre oversættelse af tabeller</t>
  </si>
  <si>
    <t>Menad att möjliggöra översättning av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</si>
  <si>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</si>
  <si>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</si>
  <si>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</si>
  <si>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</si>
  <si>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</si>
  <si>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</si>
  <si>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</si>
  <si>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</si>
  <si>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</si>
  <si>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</si>
  <si>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</si>
  <si>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</si>
  <si>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</si>
  <si>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</si>
  <si>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</si>
  <si>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</si>
  <si>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</si>
  <si>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</si>
  <si>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</si>
  <si>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</si>
  <si>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</si>
  <si>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</si>
  <si>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</si>
  <si>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</si>
  <si>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</si>
  <si>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</si>
  <si>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</si>
  <si>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</si>
  <si>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</si>
  <si>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</si>
  <si>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</si>
  <si>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</si>
  <si>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</si>
  <si>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</si>
  <si>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 xml:space="preserve">                               www.islepact.pt</t>
  </si>
  <si>
    <t xml:space="preserve">                                 www.islepact.pt</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</si>
  <si>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</si>
  <si>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</si>
  <si>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</si>
  <si>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</si>
  <si>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</si>
  <si>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</si>
  <si>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</si>
  <si>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</si>
  <si>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</si>
  <si>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</si>
  <si>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</si>
  <si>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NAMN PÅ ÖNS UTHÅLLIGA ENERGIPLAN</t>
  </si>
  <si>
    <t>TITEL PÅ Ø HANDLINGSPLAN FOR BÆREDYGTIG ENERGI</t>
  </si>
  <si>
    <t>SAARE SÄÄSTVA ENERGIA TEGEVUSPLAANI PEALKIRI</t>
  </si>
  <si>
    <t>KEY ELEMENTS OF ISLAND SUSTAINABLE ENERGY ACTION PLAN</t>
  </si>
  <si>
    <t>ELEMENTOS PRINCIPAIS DO PLANO DE ACÇÃO PARA A ENERGIA SUSTENTÁVEL</t>
  </si>
  <si>
    <t>NYCKELOMRÅDEN I DEN UTHÅLLIGA ENERGIPLANEN</t>
  </si>
  <si>
    <t>CENTRALE ELEMENTER I Ø HANDLINGSPLANEN FOR BÆREDYGTIG ENERGI</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</si>
  <si>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</si>
  <si>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</si>
  <si>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</si>
  <si>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</si>
  <si>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</si>
  <si>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</si>
  <si>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</si>
  <si>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</si>
  <si>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</si>
  <si>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</si>
  <si>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</si>
  <si>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</si>
  <si>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</si>
  <si>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</si>
  <si>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</si>
  <si>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</si>
  <si>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</si>
  <si>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</si>
  <si>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</si>
  <si>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</si>
  <si>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</si>
  <si>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</si>
  <si>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</si>
  <si>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</si>
  <si>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</si>
  <si>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</si>
  <si>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</si>
  <si>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</si>
  <si>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</si>
  <si>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</si>
  <si>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</si>
  <si>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</si>
  <si>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</si>
  <si>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</si>
  <si>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</si>
  <si>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</si>
  <si>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</si>
  <si>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</si>
  <si>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</si>
  <si>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</si>
  <si>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</si>
  <si>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</si>
  <si>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</si>
  <si>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</si>
  <si>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</si>
  <si>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</si>
  <si>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</si>
  <si>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</si>
  <si>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</si>
  <si>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</si>
  <si>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</si>
  <si>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</si>
  <si>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</si>
  <si>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</si>
  <si>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</si>
  <si>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</si>
  <si>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</si>
  <si>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</si>
  <si>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</si>
  <si>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</si>
  <si>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</si>
  <si>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</si>
  <si>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</si>
  <si>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</si>
  <si>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</si>
  <si>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</si>
  <si>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</si>
  <si>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</si>
  <si>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</si>
  <si>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</si>
  <si>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</si>
  <si>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</si>
  <si>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</si>
  <si>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</si>
  <si>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</si>
  <si>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</si>
  <si>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</si>
  <si>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</si>
  <si>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</si>
  <si>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</si>
  <si>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</si>
  <si>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</si>
  <si>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</si>
  <si>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</si>
  <si>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</si>
  <si>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</si>
  <si>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</si>
  <si>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</si>
  <si>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</si>
  <si>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</si>
  <si>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</si>
  <si>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</si>
  <si>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</si>
  <si>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</si>
  <si>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</si>
  <si>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</si>
  <si>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</si>
  <si>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</si>
  <si>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</si>
  <si>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</si>
  <si>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</si>
  <si>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</si>
  <si>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</si>
  <si>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 xml:space="preserve">                              www.islepact.pt</t>
  </si>
  <si>
    <t>Transporte de passageiros por estrada (transportes públicos, táxis, turismo, transfers, etc.)</t>
  </si>
  <si>
    <t>Other fleet for public and private services</t>
  </si>
  <si>
    <t>Outras frotas para serviços públicos e privados</t>
  </si>
  <si>
    <t>Transporte particular</t>
  </si>
  <si>
    <t>Passenger road transport and other passenger road transport services (public transports, taxi, tourism, school buses, etc.)</t>
  </si>
  <si>
    <t>Reisijatevedu maanteel ja teised maanteetranspordi teenused (ühistransport, takso, turism, koolibussid jne)</t>
  </si>
  <si>
    <t>Muu ühis- või eratransporditeenus</t>
  </si>
  <si>
    <t>Planeamento de infraestruturas energéticas</t>
  </si>
  <si>
    <t>Χερσαίες μεταφορές επιβατών και άλλες  οδικές υπηρεσίες μεταφοράς επιβατών (δημόσιες μεταφορές, ταξί, τουρισμός, σχολικά λεωφορεία, κλπ.)</t>
  </si>
  <si>
    <t>Λοιπός στόλος για δημόσιες και ιδιτικές υπηρεσίες</t>
  </si>
  <si>
    <t>Ιδωτικές μεταφορές</t>
  </si>
  <si>
    <t>Action 1: Regulation for the Energy Performance of new buildings</t>
  </si>
  <si>
    <t>Action 2: Regulation for the inspection of heating/cooling equipments</t>
  </si>
  <si>
    <t>Action 3: Subsidies for the installation of solar thermal systems</t>
  </si>
  <si>
    <t>Action 4: Subsidies for the instalation of geothermal heat pumps</t>
  </si>
  <si>
    <t>Action 5: Regulation for the energy efficiency of electric appliances</t>
  </si>
  <si>
    <t>Action 6: Subsidies for the instalation PV and wind systems</t>
  </si>
  <si>
    <t>Action 7: Regulation for the obligation of new buildings to install solar water heaters</t>
  </si>
  <si>
    <t>Energy service (Ministry)</t>
  </si>
  <si>
    <t>Energy Efficiency of buildings</t>
  </si>
  <si>
    <t>Increase RES penetration for heating</t>
  </si>
  <si>
    <t>Enrgy efficiency - final use</t>
  </si>
  <si>
    <t>Increase RES penetration for electricity production</t>
  </si>
  <si>
    <t>Increase RES penetration for Hot Water Demand</t>
  </si>
  <si>
    <t>Action 3: Subsidies for the instalation of solar thermal systems</t>
  </si>
  <si>
    <t>Action 8: Regulation for the Energy Performance of existing buildings with area over 1000 m2</t>
  </si>
  <si>
    <t>Action 9: Subsidies for cogeneration</t>
  </si>
  <si>
    <t>CHP</t>
  </si>
  <si>
    <t>Action2: Regulation for the inspection of heating/cooling equipments</t>
  </si>
  <si>
    <t>Increase RES penetration for heating/cooling</t>
  </si>
  <si>
    <t>Increase RES penetration for heat water demand</t>
  </si>
  <si>
    <t>Public Lighting</t>
  </si>
  <si>
    <t>Action 2: Improvement of the operating hours of the municipal public lighting</t>
  </si>
  <si>
    <t>Action 1: Increase the share of public transport in Cyprus cities</t>
  </si>
  <si>
    <t xml:space="preserve">Action 2: MOT car inspections and service </t>
  </si>
  <si>
    <t>Action 3: Subsidy scheme for withdrawal from the market of old cars</t>
  </si>
  <si>
    <t>Action 4: Subsidies for new car with low CO2 emissions</t>
  </si>
  <si>
    <t>Action 5: Low Taxes for cars with low CO2 emissions</t>
  </si>
  <si>
    <t>Ministry of Communications and works</t>
  </si>
  <si>
    <t>Municipal fleet</t>
  </si>
  <si>
    <t>Private transportation</t>
  </si>
  <si>
    <t>Public Transport</t>
  </si>
  <si>
    <t>Action G1: Planting</t>
  </si>
  <si>
    <t>Green Area</t>
  </si>
  <si>
    <t>Action A5. Website informations</t>
  </si>
  <si>
    <t>Action A6. Bicycle motion day (once a year)</t>
  </si>
  <si>
    <t>Action A7. Eco cars day (once a year)</t>
  </si>
  <si>
    <t>0</t>
  </si>
  <si>
    <t>Municipal Buildings, equipment/facilities</t>
  </si>
  <si>
    <t>Energy saving</t>
  </si>
  <si>
    <t xml:space="preserve"> </t>
  </si>
  <si>
    <t>The Cyprus Energy Agency as supporting structure, in permanent communication with the team allocated, has contributed to the consultation with stakeholders.</t>
  </si>
  <si>
    <t>Financing sources: 1) Savings as a result of increasing energy efficiency in public buildings and lighting 2) National Support Schemes for energy efficiency and renewable energy sources 3) Participation in National or European projects</t>
  </si>
  <si>
    <t>The Team in cooperation with the Cyprus Energy Agency will do all the appropriate measures to ensure proper implementation of SEAP</t>
  </si>
  <si>
    <t xml:space="preserve">Ergates is a small Community n Cyprus, 17km southwest of Nicosia. Despite the fact that Ergates is a small Community, actions towards the protection of environment and the improvement of the living environment for the citizens and the future generations, are considerd very important. The Community of Ergates is in constant progress and development through team work. The aim is to take the necessary steps so as Ergates to become a modern European community with respect to its habitants and environment. The Support Office to Citizens of Ergates was founded and has made communication between citizens and the municipality services on a qualitative basis. </t>
  </si>
  <si>
    <t>1.15</t>
  </si>
  <si>
    <t>Action 2: Heating/cooling systems maintenance</t>
  </si>
  <si>
    <t>Action 3: 20 kW photovoltaics installation on Municipality building or on community parking</t>
  </si>
  <si>
    <t xml:space="preserve">Action1: lamps replacement with fluorescent lamps in the community buildings </t>
  </si>
  <si>
    <t xml:space="preserve">Action A1. Yearly seminar about RES </t>
  </si>
  <si>
    <t>Action A2. Yearly seminar about Energy Saving</t>
  </si>
  <si>
    <t xml:space="preserve"> Action A3. Educational presentations for students</t>
  </si>
  <si>
    <t>Action A4. No lighting day</t>
  </si>
  <si>
    <t>Action A8. Booklets distribution</t>
  </si>
  <si>
    <t>Action 6: Replacment of 1 saloon cars, with electri/hybdrid cars</t>
  </si>
  <si>
    <t>Action 1: Replacement 200 conventional lamps with new LED lamps</t>
  </si>
  <si>
    <t>BEI 2009</t>
  </si>
  <si>
    <t>BAU 2020</t>
  </si>
  <si>
    <t>REDUCTION BASED ON BAU 2020</t>
  </si>
  <si>
    <t>REDUCTION BASED ON BEI 2009</t>
  </si>
  <si>
    <t>SEAP 2020</t>
  </si>
  <si>
    <t>Cyprus - Psimolofou</t>
  </si>
  <si>
    <t>The Energy team is consisted of: The President of the Council, two Members of the Community Council and the secretary of Psimolofou Community.</t>
  </si>
  <si>
    <t>Psimolofou Community has allocated 3 people politicians and 1 from its staff to be the Team working on the SEAP. The team will be also responsible for the implementation of actions.</t>
  </si>
  <si>
    <t>The total estimated budget for the period 2010-2020 is 179.550 €</t>
  </si>
  <si>
    <t>www.psimolofou.org</t>
  </si>
  <si>
    <t>Sustainable Energy Action Plan of Psimolofou Community</t>
  </si>
  <si>
    <t>Municipal Council of Psimolofou</t>
  </si>
  <si>
    <t xml:space="preserve"> Electricity Authoriy of Cyprus - 
Psimolofou Community</t>
  </si>
  <si>
    <t>Psimolofou Community</t>
  </si>
</sst>
</file>

<file path=xl/styles.xml><?xml version="1.0" encoding="UTF-8" standalone="yes"?>
<styleSheet xmlns="http://schemas.openxmlformats.org/spreadsheetml/2006/main"><numFmts count="1"><numFmt numFmtID_"164" formatCode="#,##0.000"/></numFmts><fonts count="73"><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9"/><color indexed="8"/><name val="Calibri"/><family val="2"/></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b/><sz val="9"/><color indexed="81"/><name val="Tahoma"/><family val="2"/></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sz val="9"/><color theme="1"/><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sz val="20"/><name val="Calibri"/><family val="2"/><scheme val="minor"/></font><font><sz val="15"/><name val="Calibri"/><family val="2"/><scheme val="minor"/></font><font><b/><sz val="24"/><color rgb="FF0070C0"/><name val="Calibri"/><family val="2"/><scheme val="minor"/></font></fonts><fills count="13"><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rgb="FFFFFF00"/><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7" fillID_"0" borderID_"0" applyNumberFormat="0" applyFill="0" applyBorder="0" applyAlignment="0" applyProtection="0"><alignment vertical="top"/><protection locked="0"/></xf><xf numFmtID_"9" fontID_"38" fillID_"0" borderID_"0" applyFont="0" applyFill="0" applyBorder="0" applyAlignment="0" applyProtection="0"/></cellStyleXfs><cellXfs count="367"><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24" fillID_"4" borderID_"4" xfID_"0" applyFont="1" applyFill="1" applyBorder="1" applyAlignment="1" applyProtection="1"><alignment horizontal="left" vertical="center" wrapText="1"/><protection locked="0"/></xf><xf numFmtID_"0" fontID_"37" fillID_"0" borderID_"0" xfID_"0" applyFont="1" applyBorder="1" applyAlignment="1" applyProtection="1"><alignment horizontal="right" vertical="center"/></xf><xf numFmtID_"0" fontID_"39"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40" fillID_"0" borderID_"4" xfID_"0" applyFont="1" applyFill="1" applyBorder="1" applyAlignment="1" applyProtection="1"><alignment horizontal="left" vertical="center" wrapText="1"/></xf><xf numFmtID_"0" fontID_"40" fillID_"0" borderID_"4" xfID_"0" applyFont="1" applyFill="1" applyBorder="1" applyAlignment="1" applyProtection="1"><alignment vertical="center" wrapText="1"/></xf><xf numFmtID_"164" fontID_"0" fillID_"4" borderID_"4" xfID_"0" applyNumberFormat="1" applyFill="1" applyBorder="1" applyProtection="1"><protection locked="0"/></xf><xf numFmtID_"164" fontID_"4" fillID_"4" borderID_"4" xfID_"0" applyNumberFormat="1" applyFont="1" applyFill="1" applyBorder="1" applyAlignment="1" applyProtection="1"><alignment horizontal="right" vertical="center"/><protection locked="0"/></xf><xf numFmtID_"164" fontID_"4" fillID_"4" borderID_"4" xfID_"0" applyNumberFormat="1" applyFont="1" applyFill="1" applyBorder="1" applyProtection="1"><protection locked="0"/></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40"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40"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40"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40" fillID_"7" borderID_"4" xfID_"0" applyNumberFormat="1" applyFont="1" applyFill="1" applyBorder="1" applyAlignment="1" applyProtection="1"><alignment vertical="center"/></xf><xf numFmtID_"0" fontID_"46"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0" fontID_"4" fillID_"0" borderID_"4" xfID_"0" applyFont="1" applyFill="1" applyBorder="1" applyAlignment="1" applyProtection="1"><alignment horizontal="left" vertical="center" wrapText="1"/></xf><xf numFmtID_"3" fontID_"7" fillID_"7" borderID_"4" xfID_"0" applyNumberFormat="1" applyFont="1" applyFill="1" applyBorder="1" applyAlignment="1" applyProtection="1"><alignment horizontal="right" vertical="center" wrapText="1"/></xf><xf numFmtID_"0" fontID_"47"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25" fillID_"3" borderID_"0" xfID_"0" applyFont="1" applyFill="1" applyAlignment="1" applyProtection="1"><alignment horizontal="center" vertical="center" wrapText="1"/></xf><xf numFmtID_"0" fontID_"47" fillID_"3" borderID_"0" xfID_"0" applyFont="1" applyFill="1" applyBorder="1" applyAlignment="1" applyProtection="1"><alignment horizontal="right" vertical="center"/></xf><xf numFmtID_"0" fontID_"46"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5"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51" fillID_"0" borderID_"0" xfID_"0" applyFont="1" applyFill="1" applyAlignment="1" applyProtection="1"><alignment vertical="center"/></xf><xf numFmtID_"0" fontID_"52" fillID_"0" borderID_"5" xfID_"0" applyFont="1" applyFill="1" applyBorder="1" applyAlignment="1" applyProtection="1"><alignment horizontal="left" vertical="center"/></xf><xf numFmtID_"0" fontID_"52" fillID_"0" borderID_"5" xfID_"0" applyFont="1" applyFill="1" applyBorder="1" applyAlignment="1" applyProtection="1"><alignment horizontal="right"/></xf><xf numFmtID_"0" fontID_"52" fillID_"0" borderID_"5" xfID_"0" applyFont="1" applyFill="1" applyBorder="1" applyAlignment="1" applyProtection="1"><alignment vertical="center"/></xf><xf numFmtID_"0" fontID_"52" fillID_"0" borderID_"0" xfID_"0" applyFont="1" applyFill="1" applyBorder="1" applyAlignment="1" applyProtection="1"><alignment vertical="center"/></xf><xf numFmtID_"3" fontID_"52" fillID_"0" borderID_"5" xfID_"0" applyNumberFormat="1" applyFont="1" applyFill="1" applyBorder="1" applyAlignment="1" applyProtection="1"><alignment vertical="center"/></xf><xf numFmtID_"3" fontID_"51" fillID_"0" borderID_"0" xfID_"0" applyNumberFormat="1" applyFont="1" applyFill="1" applyAlignment="1" applyProtection="1"><alignment vertical="center"/></xf><xf numFmtID_"3" fontID_"52" fillID_"0" borderID_"0" xfID_"0" applyNumberFormat="1" applyFont="1" applyFill="1" applyBorder="1" applyAlignment="1" applyProtection="1"><alignment vertical="center"/></xf><xf numFmtID_"3" fontID_"52" fillID_"0" borderID_"5" xfID_"0" applyNumberFormat="1" applyFont="1" applyFill="1" applyBorder="1" applyAlignment="1" applyProtection="1"><alignment horizontal="left" vertical="center"/></xf><xf numFmtID_"3" fontID_"52" fillID_"0" borderID_"5" xfID_"0" applyNumberFormat="1" applyFont="1" applyFill="1" applyBorder="1" applyAlignment="1" applyProtection="1"><alignment horizontal="right"/></xf><xf numFmtID_"0" fontID_"53" fillID_"0" borderID_"5" xfID_"0" applyFont="1" applyFill="1" applyBorder="1" applyAlignment="1" applyProtection="1"><alignment horizontal="left" vertical="center"/></xf><xf numFmtID_"3" fontID_"53" fillID_"0" borderID_"5" xfID_"0" applyNumberFormat="1" applyFont="1" applyFill="1" applyBorder="1" applyAlignment="1" applyProtection="1"><alignment vertical="center"/></xf><xf numFmtID_"0" fontID_"53" fillID_"0" borderID_"5" xfID_"0" applyFont="1" applyFill="1" applyBorder="1" applyAlignment="1" applyProtection="1"><alignment horizontal="right"/></xf><xf numFmtID_"3" fontID_"53" fillID_"0" borderID_"0" xfID_"0" applyNumberFormat="1" applyFont="1" applyFill="1" applyBorder="1" applyAlignment="1" applyProtection="1"><alignment vertical="center"/></xf><xf numFmtID_"0" fontID_"54" fillID_"0" borderID_"0" xfID_"0" applyFont="1" applyFill="1" applyAlignment="1" applyProtection="1"><alignment vertical="center"/></xf><xf numFmtID_"0" fontID_"35" fillID_"0" borderID_"0" xfID_"0" applyFont="1" applyBorder="1" applyAlignment="1" applyProtection="1"><alignment vertical="center"/></xf><xf numFmtID_"0" fontID_"50" fillID_"0" borderID_"0" xfID_"0" applyFont="1" applyBorder="1" applyAlignment="1" applyProtection="1"><alignment vertical="center"/></xf><xf numFmtID_"0" fontID_"57" fillID_"8" borderID_"4" xfID_"0" applyFont="1" applyFill="1" applyBorder="1" applyAlignment="1" applyProtection="1"><alignment horizontal="left" vertical="center" wrapText="1"/><protection locked="0"/></xf><xf numFmtID_"0" fontID_"58" fillID_"4" borderID_"4" xfID_"0" applyFont="1" applyFill="1" applyBorder="1" applyAlignment="1" applyProtection="1"><alignment horizontal="left" vertical="center" wrapText="1"/><protection locked="0"/></xf><xf numFmtID_"0" fontID_"58"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5" fillID_"0" borderID_"0" xfID_"0" applyFont="1" applyAlignment="1" applyProtection="1"><alignment horizontal="justify" vertical="center"/></xf><xf numFmtID_"0" fontID_"35" fillID_"0" borderID_"0" xfID_"0" applyFont="1" applyAlignment="1" applyProtection="1"><alignment horizontal="justify" vertical="center"/></xf><xf numFmtID_"0" fontID_"48" fillID_"2" borderID_"0" xfID_"0" applyFont="1" applyFill="1" applyBorder="1" applyAlignment="1" applyProtection="1"><alignment vertical="center" wrapText="1"/></xf><xf numFmtID_"0" fontID_"49" fillID_"3" borderID_"0" xfID_"0" applyFont="1" applyFill="1" applyAlignment="1" applyProtection="1"><alignment vertical="center" wrapText="1"/></xf><xf numFmtID_"0" fontID_"25" fillID_"3" borderID_"0" xfID_"0" applyFont="1" applyFill="1" applyAlignment="1" applyProtection="1"><alignment vertical="center" wrapText="1"/></xf><xf numFmtID_"9" fontID_"37" fillID_"4" borderID_"4" xfID_"2" applyFont="1" applyFill="1" applyBorder="1" applyAlignment="1" applyProtection="1"><alignment horizontal="center" vertical="center"/><protection locked="0"/></xf><xf numFmtID_"3" fontID_"9" fillID_"4" borderID_"4" xfID_"0" applyNumberFormat="1" applyFont="1" applyFill="1" applyBorder="1" applyAlignment="1" applyProtection="1"><alignment horizontal="right" vertical="center" wrapText="1"/><protection locked="0"/></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5" fillID_"0" borderID_"0" xfID_"0" applyFont="1" applyAlignment="1" applyProtection="1"><alignment horizontal="justify" vertical="top"/></xf><xf numFmtID_"0" fontID_"35" fillID_"0" borderID_"0" xfID_"0" applyFont="1" applyBorder="1" applyAlignment="1" applyProtection="1"><alignment vertical="top"/></xf><xf numFmtID_"0" fontID_"50" fillID_"0" borderID_"0" xfID_"0" applyFont="1" applyBorder="1" applyAlignment="1" applyProtection="1"/><xf numFmtID_"0" fontID_"35" fillID_"0" borderID_"0" xfID_"0" applyFont="1" applyBorder="1" applyAlignment="1" applyProtection="1"><alignment horizontal="center"/></xf><xf numFmtID_"0" fontID_"9" fillID_"0" borderID_"0" xfID_"0" applyFont="1" applyBorder="1" applyAlignment="1" applyProtection="1"/><xf numFmtID_"0" fontID_"37" fillID_"0" borderID_"0" xfID_"0" applyFont="1" applyAlignment="1" applyProtection="1"><alignment horizontal="right" vertical="center" wrapText="1"/></xf><xf numFmtID_"0" fontID_"37" fillID_"0" borderID_"0" xfID_"0" applyFont="1" applyAlignment="1" applyProtection="1"><alignment horizontal="right" vertical="center"/></xf><xf numFmtID_"0" fontID_"37" fillID_"0" borderID_"0" xfID_"0" applyFont="1" applyBorder="1" applyAlignment="1" applyProtection="1"/><xf numFmtID_"3" fontID_"37" fillID_"0" borderID_"0" xfID_"0" applyNumberFormat="1" applyFont="1" applyBorder="1" applyAlignment="1" applyProtection="1"><alignment horizontal="left" vertical="center"/></xf><xf numFmtID_"0" fontID_"37"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6" fillID_"0" borderID_"0" xfID_"0" applyFont="1" applyBorder="1" applyAlignment="1" applyProtection="1"/><xf numFmtID_"0" fontID_"31"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8" fillID_"0" borderID_"0" xfID_"0" applyFont="1" applyBorder="1" applyAlignment="1" applyProtection="1"><alignment horizontal="right"/></xf><xf numFmtID_"0" fontID_"29" fillID_"0" borderID_"0" xfID_"0" applyFont="1" applyBorder="1" applyAlignment="1" applyProtection="1"/><xf numFmtID_"0" fontID_"35"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3" fillID_"0" borderID_"0" xfID_"0" applyFont="1" applyBorder="1" applyAlignment="1" applyProtection="1"/><xf numFmtID_"0" fontID_"34" fillID_"0" borderID_"0" xfID_"0" applyFont="1" applyBorder="1" applyAlignment="1" applyProtection="1"><alignment vertical="center"/></xf><xf numFmtID_"0" fontID_"34" fillID_"0" borderID_"0" xfID_"0" applyFont="1" applyBorder="1" applyAlignment="1" applyProtection="1"><alignment horizontal="left" vertical="center"/></xf><xf numFmtID_"3" fontID_"7" fillID_"0" borderID_"4" xfID_"0" applyNumberFormat="1" applyFont="1" applyFill="1" applyBorder="1" applyAlignment="1" applyProtection="1"><alignment horizontal="right" vertical="center" wrapText="1"/><protection locked="0"/></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9" fillID_"3" borderID_"0" xfID_"0" applyFont="1" applyFill="1" applyBorder="1" applyAlignment="1" applyProtection="1"><alignment horizontal="center" vertical="center"/></xf><xf numFmtID_"0" fontID_"60" fillID_"3" borderID_"0" xfID_"0" applyFont="1" applyFill="1" applyBorder="1" applyAlignment="1" applyProtection="1"><alignment vertical="center" wrapText="1"/></xf><xf numFmtID_"0" fontID_"37"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7" fillID_"0" borderID_"0" xfID_"0" applyFont="1" applyBorder="1" applyAlignment="1" applyProtection="1"><alignment horizontal="center"/></xf><xf numFmtID_"0" fontID_"36"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2" fillID_"0" borderID_"0" xfID_"0" applyFont="1" applyFill="1" applyBorder="1" applyAlignment="1" applyProtection="1"><alignment horizontal="left" vertical="center"/></xf><xf numFmtID_"0" fontID_"0" fillID_"0" borderID_"0" xfID_"0" applyFill="1" applyAlignment="1" applyProtection="1"><alignment vertical="center"/></xf><xf numFmtID_"0" fontID_"41"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164" fontID_"6" fillID_"0" borderID_"4" xfID_"0" quotePrefix="1" applyNumberFormat="1" applyFont="1" applyFill="1" applyBorder="1" applyAlignment="1" applyProtection="1"><alignment horizontal="center" vertical="center" wrapText="1"/><protection locked="0"/></xf><xf numFmtID_"164" fontID_"6" fillID_"0" borderID_"4" xfID_"0" applyNumberFormat="1" applyFont="1" applyFill="1" applyBorder="1" applyAlignment="1" applyProtection="1"><alignment horizontal="center" vertical="center"/><protection locked="0"/></xf><xf numFmtID_"164" fontID_"1" fillID_"0" borderID_"4" xfID_"0" quotePrefix="1" applyNumberFormat="1" applyFont="1" applyFill="1" applyBorder="1" applyAlignment="1" applyProtection="1"><alignment horizontal="center" vertical="center" wrapText="1"/><protection locked="0"/></xf><xf numFmtID_"164" fontID_"1" fillID_"0" borderID_"4" xfID_"0" applyNumberFormat="1" applyFont="1" applyFill="1" applyBorder="1" applyAlignment="1" applyProtection="1"><alignment horizontal="center" vertical="center"/><protection locked="0"/></xf><xf numFmtID_"0" fontID_"40"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3" fillID_"0" borderID_"0" xfID_"0" applyFont="1" applyAlignment="1" applyProtection="1"><alignment horizontal="justify" vertical="center"/></xf><xf numFmtID_"0" fontID_"63" fillID_"0" borderID_"0" xfID_"0" applyFont="1" applyBorder="1" applyAlignment="1" applyProtection="1"><alignment vertical="center"/></xf><xf numFmtID_"0" fontID_"64" fillID_"0" borderID_"0" xfID_"0" applyFont="1" applyAlignment="1" applyProtection="1"/><xf numFmtID_"0" fontID_"65" fillID_"0" borderID_"0" xfID_"0" applyFont="1" applyBorder="1" applyAlignment="1" applyProtection="1"/><xf numFmtID_"0" fontID_"17" fillID_"6" borderID_"1" xfID_"0" applyFont="1" applyFill="1" applyBorder="1" applyAlignment="1" applyProtection="1"><alignment horizontal="left" vertical="center" wrapText="1"/></xf><xf numFmtID_"0" fontID_"61" fillID_"9" borderID_"4" xfID_"0" applyFont="1" applyFill="1" applyBorder="1" applyAlignment="1" applyProtection="1"><alignment wrapText="1"/><protection locked="0"/></xf><xf numFmtID_"0" fontID_"62"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7" fillID_"0" borderID_"0" xfID_"0" applyFont="1" applyBorder="1" applyAlignment="1" applyProtection="1"><alignment vertical="center" wrapText="1"/></xf><xf numFmtID_"0" fontID_"68" fillID_"6" borderID_"4" xfID_"0" applyFont="1" applyFill="1" applyBorder="1" applyAlignment="1" applyProtection="1"><alignment horizontal="center" vertical="center" wrapText="1"/></xf><xf numFmtID_"0" fontID_"17" fillID_"11" borderID_"4" xfID_"0" applyFont="1" applyFill="1" applyBorder="1" applyAlignment="1" applyProtection="1"><alignment horizontal="left" vertical="center" wrapText="1"/><protection locked="0"/></xf><xf numFmtID_"0" fontID_"61" fillID_"4" borderID_"4" xfID_"0" applyFont="1" applyFill="1" applyBorder="1" applyAlignment="1" applyProtection="1"><alignment wrapText="1"/><protection locked="0"/></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2" borderID_"4" xfID_"0" applyFont="1" applyFill="1" applyBorder="1" applyAlignment="1" applyProtection="1"><alignment horizontal="left" vertical="center" wrapText="1"/></xf><xf numFmtID_"0" fontID_"40"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40" fillID_"7" borderID_"4" xfID_"0" applyFont="1" applyFill="1" applyBorder="1" applyAlignment="1" applyProtection="1"><alignment horizontal="center" vertical="center" wrapText="1"/></xf><xf numFmtID_"3" fontID_"0" fillID_"0" borderID_"4" xfID_"0" applyNumberFormat="1" applyFont="1" applyFill="1" applyBorder="1" applyAlignment="1" applyProtection="1"><alignment horizontal="right" vertical="center" wrapText="1"/><protection locked="0"/></xf><xf numFmtID_"3" fontID_"7" fillID_"0" borderID_"4" xfID_"0" applyNumberFormat="1" applyFont="1" applyFill="1" applyBorder="1" applyAlignment="1" applyProtection="1"><alignment horizontal="right" vertical="center" wrapText="1"/></xf><xf numFmtID_"14" fontID_"3" fillID_"4" borderID_"4" xfID_"0" applyNumberFormat="1" applyFont="1" applyFill="1" applyBorder="1" applyAlignment="1" applyProtection="1"><alignment horizontal="left" vertical="center"/><protection locked="0"/></xf><xf numFmtID_"0" fontID_"10" fillID_"0" borderID_"0" xfID_"0" applyFont="1" applyBorder="1" applyAlignment="1" applyProtection="1"><alignment horizontal="left" vertical="center" wrapText="1"/></xf><xf numFmtID_"0" fontID_"35" fillID_"0" borderID_"0" xfID_"0" applyFont="1" applyAlignment="1" applyProtection="1"><alignment horizontal="justify" vertical="center"/></xf><xf numFmtID_"0" fontID_"1" fillID_"7" borderID_"4" xfID_"0" applyFont="1" applyFill="1" applyBorder="1" applyAlignment="1" applyProtection="1"><alignment horizontal="center" vertical="center"/></xf><xf numFmtID_"0" fontID_"1" fillID_"7" borderID_"4" xfID_"0" applyFont="1" applyFill="1" applyBorder="1" applyAlignment="1" applyProtection="1"><alignment horizontal="center" vertical="center" wrapText="1"/></xf><xf numFmtID_"0" fontID_"25" fillID_"3" borderID_"0" xfID_"0" applyFont="1" applyFill="1" applyAlignment="1" applyProtection="1"><alignment horizontal="center" vertical="center" wrapText="1"/></xf><xf numFmtID_"0" fontID_"4" fillID_"0" borderID_"0" xfID_"0" applyFont="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0" fontID_"1" fillID_"7" borderID_"6"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4" fillID_"0" borderID_"4" xfID_"0" applyFont="1" applyFill="1" applyBorder="1" applyAlignment="1" applyProtection="1"><alignment vertical="center" wrapText="1"/></xf><xf numFmtID_"0" fontID_"4" fillID_"0" borderID_"4" xfID_"0" applyFont="1" applyFill="1" applyBorder="1" applyAlignment="1" applyProtection="1"><alignment horizontal="left" vertical="center" wrapText="1"/><protection locked="0"/></xf><xf numFmtID_"0" fontID_"4" fillID_"0" borderID_"4" xfID_"0" applyFont="1" applyFill="1" applyBorder="1" applyAlignment="1" applyProtection="1"><alignment horizontal="center" vertical="center" wrapText="1"/><protection locked="0"/></xf><xf numFmtID_"0" fontID_"4" fillID_"0" borderID_"4" xfID_"0" applyFont="1" applyFill="1" applyBorder="1" applyAlignment="1" applyProtection="1"><alignment horizontal="center" vertical="center"/><protection locked="0"/></xf><xf numFmtID_"3" fontID_"4" fillID_"0" borderID_"4" xfID_"0" applyNumberFormat="1" applyFont="1" applyFill="1" applyBorder="1" applyAlignment="1" applyProtection="1"><alignment horizontal="right" vertical="center" wrapText="1"/><protection locked="0"/></xf><xf numFmtID_"0" fontID_"4" fillID_"0" borderID_"4" xfID_"0" applyFont="1" applyFill="1" applyBorder="1" applyAlignment="1" applyProtection="1"><alignment vertical="center" wrapText="1"/><protection locked="0"/></xf><xf numFmtID_"0" fontID_"72" fillID_"0" borderID_"0" xfID_"0" applyFont="1" applyBorder="1" applyAlignment="1" applyProtection="1"><alignment vertical="center"/></xf><xf numFmtID_"0" fontID_"72" fillID_"0" borderID_"0" xfID_"0" applyFont="1" applyAlignment="1" applyProtection="1"><alignment horizontal="justify" vertical="center"/></xf><xf numFmtID_"3" fontID_"3" fillID_"0" borderID_"0" xfID_"0" applyNumberFormat="1" applyFont="1" applyBorder="1" applyAlignment="1" applyProtection="1"><alignment vertical="center"/></xf><xf numFmtID_"0" fontID_"10" fillID_"0" borderID_"0" xfID_"0" applyFont="1" applyBorder="1" applyAlignment="1" applyProtection="1"><alignment vertical="center" wrapText="1"/></xf><xf numFmtID_"3" fontID_"10" fillID_"0" borderID_"0" xfID_"0" applyNumberFormat="1" applyFont="1" applyBorder="1" applyAlignment="1" applyProtection="1"><alignment vertical="center" wrapText="1"/></xf><xf numFmtID_"10" fontID_"3" fillID_"0" borderID_"0" xfID_"2" applyNumberFormat="1" applyFont="1" applyBorder="1" applyAlignment="1" applyProtection="1"><alignment vertical="center"/></xf><xf numFmtID_"3" fontID_"6" fillID_"0" borderID_"8" xfID_"0" applyNumberFormat="1" applyFont="1" applyFill="1" applyBorder="1" applyAlignment="1" applyProtection="1"><alignment vertical="center" wrapText="1"/><protection locked="0"/></xf><xf numFmtID_"3" fontID_"6" fillID_"0" borderID_"7" xfID_"0" applyNumberFormat="1" applyFont="1" applyFill="1" applyBorder="1" applyAlignment="1" applyProtection="1"><alignment vertical="center" wrapText="1"/><protection locked="0"/></xf><xf numFmtID_"3" fontID_"6" fillID_"0" borderID_"6" xfID_"0" applyNumberFormat="1" applyFont="1" applyFill="1" applyBorder="1" applyAlignment="1" applyProtection="1"><alignment vertical="center" wrapText="1"/><protection locked="0"/></xf><xf numFmtID_"3" fontID_"6" fillID_"4" borderID_"8" xfID_"0" applyNumberFormat="1" applyFont="1" applyFill="1" applyBorder="1" applyAlignment="1" applyProtection="1"><alignment vertical="center"/><protection locked="0"/></xf><xf numFmtID_"3" fontID_"6" fillID_"4" borderID_"7" xfID_"0" applyNumberFormat="1" applyFont="1" applyFill="1" applyBorder="1" applyAlignment="1" applyProtection="1"><alignment vertical="center"/><protection locked="0"/></xf><xf numFmtID_"3" fontID_"6" fillID_"4" borderID_"6" xfID_"0" applyNumberFormat="1" applyFont="1" applyFill="1" applyBorder="1" applyAlignment="1" applyProtection="1"><alignment vertical="center"/><protection locked="0"/></xf><xf numFmtID_"0" fontID_"48" fillID_"2" borderID_"0" xfID_"0" applyFont="1" applyFill="1" applyBorder="1" applyAlignment="1" applyProtection="1"><alignment horizontal="center" vertical="center" wrapText="1"/></xf><xf numFmtID_"0" fontID_"25"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40"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4" xfID_"0" applyFont="1" applyFill="1" applyBorder="1" applyAlignment="1" applyProtection="1"><alignment horizontal="center" vertical="center"/></xf><xf numFmtID_"0" fontID_"25" fillID_"3" borderID_"0" xfID_"0" applyFont="1" applyFill="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55"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2" fillID_"0" borderID_"0" xfID_"1" applyFont="1" applyBorder="1" applyAlignment="1" applyProtection="1"><alignment horizontal="left"/></xf><xf numFmtID_"0" fontID_"66" fillID_"0" borderID_"4" xfID_"0" applyFont="1" applyBorder="1" applyAlignment="1" applyProtection="1"><alignment horizontal="right" vertical="top" wrapText="1"/></xf><xf numFmtID_"0" fontID_"66" fillID_"0" borderID_"4" xfID_"0" applyFont="1" applyBorder="1" applyAlignment="1" applyProtection="1"><alignment wrapText="1"/></xf><xf numFmtID_"0" fontID_"71" fillID_"4" borderID_"1" xfID_"0" applyFont="1" applyFill="1" applyBorder="1" applyAlignment="1" applyProtection="1"><alignment horizontal="left" vertical="top" wrapText="1"/><protection locked="0"/></xf><xf numFmtID_"0" fontID_"71" fillID_"4" borderID_"2" xfID_"0" applyFont="1" applyFill="1" applyBorder="1" applyAlignment="1" applyProtection="1"><alignment horizontal="left" vertical="top" wrapText="1"/><protection locked="0"/></xf><xf numFmtID_"0" fontID_"71" fillID_"4" borderID_"3" xfID_"0" applyFont="1" applyFill="1" applyBorder="1" applyAlignment="1" applyProtection="1"><alignment horizontal="left" vertical="top" wrapText="1"/><protection locked="0"/></xf><xf numFmtID_"0" fontID_"70" fillID_"4" borderID_"1" xfID_"0" applyFont="1" applyFill="1" applyBorder="1" applyAlignment="1" applyProtection="1"><alignment horizontal="left" vertical="top" wrapText="1"/><protection locked="0"/></xf><xf numFmtID_"0" fontID_"70" fillID_"4" borderID_"2" xfID_"0" applyFont="1" applyFill="1" applyBorder="1" applyAlignment="1" applyProtection="1"><alignment horizontal="left" vertical="top" wrapText="1"/><protection locked="0"/></xf><xf numFmtID_"0" fontID_"70" fillID_"4" borderID_"3" xfID_"0" applyFont="1" applyFill="1" applyBorder="1" applyAlignment="1" applyProtection="1"><alignment horizontal="left" vertical="top" wrapText="1"/><protection locked="0"/></xf><xf numFmtID_"0" fontID_"71" fillID_"0" borderID_"1" xfID_"0" applyFont="1" applyFill="1" applyBorder="1" applyAlignment="1" applyProtection="1"><alignment horizontal="left" vertical="top" wrapText="1"/><protection locked="0"/></xf><xf numFmtID_"0" fontID_"71" fillID_"0" borderID_"2" xfID_"0" applyFont="1" applyFill="1" applyBorder="1" applyAlignment="1" applyProtection="1"><alignment horizontal="left" vertical="top" wrapText="1"/><protection locked="0"/></xf><xf numFmtID_"0" fontID_"71" fillID_"0"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7" fillID_"0" borderID_"0" xfID_"0" applyFont="1" applyBorder="1" applyAlignment="1" applyProtection="1"><alignment horizontal="center" vertical="center" wrapText="1"/></xf><xf numFmtID_"0" fontID_"30" fillID_"0" borderID_"0" xfID_"0" applyFont="1" applyFill="1" applyBorder="1" applyAlignment="1" applyProtection="1"><alignment horizontal="left" vertical="center" wrapText="1"/></xf><xf numFmtID_"0" fontID_"35" fillID_"0" borderID_"0" xfID_"0" applyFont="1" applyBorder="1" applyAlignment="1" applyProtection="1"><alignment horizontal="left" vertical="center"/></xf><xf numFmtID_"0" fontID_"35" fillID_"0" borderID_"9" xfID_"0" applyFont="1" applyBorder="1" applyAlignment="1" applyProtection="1"><alignment horizontal="left" vertical="center"/></xf><xf numFmtID_"0" fontID_"56" fillID_"4" borderID_"4" xfID_"0" applyFont="1" applyFill="1" applyBorder="1" applyAlignment="1" applyProtection="1"><alignment horizontal="center" vertical="center"/></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3" fontID_"6" fillID_"7" borderID_"8"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3" fontID_"20" fillID_"4" borderID_"1" xfID_"0" applyNumberFormat="1" applyFont="1" applyFill="1" applyBorder="1" applyAlignment="1" applyProtection="1"><alignment horizontal="left" vertical="center"/><protection locked="0"/></xf><xf numFmtID_"3" fontID_"20" fillID_"4"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7"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0" fontID_"10" fillID_"0" borderID_"0" xfID_"0" applyFont="1" applyBorder="1" applyAlignment="1" applyProtection="1"><alignment horizontal="center" vertical="center" wrapText="1"/></xf><xf numFmtID_"3" fontID_"6" fillID_"0" borderID_"8" xfID_"0" applyNumberFormat="1" applyFont="1" applyFill="1" applyBorder="1" applyAlignment="1" applyProtection="1"><alignment horizontal="center" vertical="center" wrapText="1"/><protection locked="0"/></xf><xf numFmtID_"3" fontID_"6" fillID_"0" borderID_"7" xfID_"0" applyNumberFormat="1" applyFont="1" applyFill="1" applyBorder="1" applyAlignment="1" applyProtection="1"><alignment horizontal="center" vertical="center" wrapText="1"/><protection locked="0"/></xf><xf numFmtID_"3" fontID_"6" fillID_"0" borderID_"6" xfID_"0" applyNumberFormat="1" applyFont="1" applyFill="1" applyBorder="1" applyAlignment="1" applyProtection="1"><alignment horizontal="center" vertical="center" wrapText="1"/><protection locked="0"/></xf><xf numFmtID_"3" fontID_"6" fillID_"4" borderID_"8" xfID_"0" applyNumberFormat="1" applyFont="1" applyFill="1" applyBorder="1" applyAlignment="1" applyProtection="1"><alignment horizontal="center" vertical="center"/><protection locked="0"/></xf><xf numFmtID_"3" fontID_"6" fillID_"4" borderID_"7" xfID_"0" applyNumberFormat="1" applyFont="1" applyFill="1" applyBorder="1" applyAlignment="1" applyProtection="1"><alignment horizontal="center" vertical="center"/><protection locked="0"/></xf><xf numFmtID_"3" fontID_"6" fillID_"4" borderID_"6" xfID_"0" applyNumberFormat="1" applyFont="1" applyFill="1" applyBorder="1" applyAlignment="1" applyProtection="1"><alignment horizontal="center" vertical="center"/><protection locked="0"/></xf><xf numFmtID_"3" fontID_"6" fillID_"0" borderID_"8" xfID_"0" applyNumberFormat="1" applyFont="1" applyFill="1" applyBorder="1" applyAlignment="1" applyProtection="1"><alignment horizontal="right" vertical="center" wrapText="1"/><protection locked="0"/></xf><xf numFmtID_"3" fontID_"6" fillID_"0" borderID_"7" xfID_"0" applyNumberFormat="1" applyFont="1" applyFill="1" applyBorder="1" applyAlignment="1" applyProtection="1"><alignment horizontal="right" vertical="center" wrapText="1"/><protection locked="0"/></xf><xf numFmtID_"3" fontID_"6" fillID_"0" borderID_"6" xfID_"0" applyNumberFormat="1" applyFont="1" applyFill="1" applyBorder="1" applyAlignment="1" applyProtection="1"><alignment horizontal="right" vertical="center" wrapText="1"/><protection locked="0"/></xf><xf numFmtID_"3" fontID_"6" fillID_"4" borderID_"8" xfID_"0" applyNumberFormat="1" applyFont="1" applyFill="1" applyBorder="1" applyAlignment="1" applyProtection="1"><alignment horizontal="right" vertical="center"/><protection locked="0"/></xf><xf numFmtID_"3" fontID_"6" fillID_"4" borderID_"7" xfID_"0" applyNumberFormat="1" applyFont="1" applyFill="1" applyBorder="1" applyAlignment="1" applyProtection="1"><alignment horizontal="right" vertical="center"/><protection locked="0"/></xf><xf numFmtID_"3" fontID_"6" fillID_"4" borderID_"6" xfID_"0" applyNumberFormat="1" applyFont="1" applyFill="1" applyBorder="1" applyAlignment="1" applyProtection="1"><alignment horizontal="right" vertical="center"/><protection locked="0"/></xf><xf numFmtID_"0" fontID_"69" fillID_"4" borderID_"1" xfID_"0" applyFont="1" applyFill="1" applyBorder="1" applyAlignment="1" applyProtection="1"><alignment horizontal="left" vertical="center"/><protection locked="0"/></xf><xf numFmtID_"0" fontID_"69" fillID_"4" borderID_"2" xfID_"0" applyFont="1" applyFill="1" applyBorder="1" applyAlignment="1" applyProtection="1"><alignment horizontal="left" vertical="center"/><protection locked="0"/></xf><xf numFmtID_"0" fontID_"69" fillID_"4"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4" borderID_"4" xfID_"0" applyFont="1" applyFill="1" applyBorder="1" applyAlignment="1" applyProtection="1"><alignment horizontal="left" vertical="center"/><protection locked="0"/></xf><xf numFmtID_"0" fontID_"9" fillID_"4" borderID_"4" xfID_"0" applyFont="1" applyFill="1" applyBorder="1" applyAlignment="1" applyProtection="1"><alignment horizontal="center" vertical="center"/></xf><xf numFmtID_"0" fontID_"35" fillID_"0" borderID_"5" xfID_"0" applyFont="1" applyBorder="1" applyAlignment="1" applyProtection="1"><alignment horizontal="justify" vertical="center"/></xf><xf numFmtID_"0" fontID_"35" fillID_"0" borderID_"5" xfID_"0" applyFont="1" applyBorder="1" applyAlignment="1" applyProtection="1"><alignment vertical="center"/></xf><xf numFmtID_"0" fontID_"27" fillID_"0" borderID_"1" xfID_"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cellXfs><cellStyles count="3"><cellStyle name="Hyperlink" xfID_"1" builtinID_"8"/><cellStyle name="Normal" xfID_"0" builtinID_"0"/><cellStyle name="Percent" xfID_"2" builtinID_"5"/></cellStyles><dxfs count="0"/><tableStyles count="0" defaultTableStyle="TableStyleMedium9" defaultPivotStyle="PivotStyleLight16"/></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8"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8.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psimolofou.org/" TargetMode="External"/></Relationships>
</file>

<file path=xl/worksheets/sheet1.xml><?xml version="1.0" encoding="UTF-8" standalone="yes"?>
<worksheet xmlns="http://schemas.openxmlformats.org/spreadsheetml/2006/main" xmlns:r="http://schemas.openxmlformats.org/officeDocument/2006/relationships"><sheetPr><tabColor rgb="FFFF0000"/><pageSetUpPr fitToPage="1"/></sheetPr><dimension ref="A1:AE17"/><sheetViews><sheetView showGridLines="0" zoomScale="70" zoomScaleNormal="70" workbookViewID_"0"><selection activeCell="C3" sqref="C3"/></sheetView></sheetViews><sheetFormatPr defaultRowHeight="15"/><cols><col min="1" max="1" width="33.42578125" style="187" customWidth="1"/><col min="2" max="2" width="43.7109375" style="187" customWidth="1"/><col min="3" max="3" width="73.7109375" style="187" customWidth="1"/><col min="4" max="5" width="0" style="187" hidden="1" customWidth="1"/><col min="6" max="6" width="22.42578125" style="187" hidden="1" customWidth="1"/><col min="7" max="7" width="18" style="187" hidden="1" customWidth="1"/><col min="8" max="14" width="0" style="187" hidden="1" customWidth="1"/><col min="15" max="16384" width="9.140625" style="187"/></cols><sheetData><row r="1" spans="1:31" s="21" customFormat="1" ht="116.25" customHeight="1"><c r="A1" s="120"/><c r="B1" s="255" t="str"><f>Translation!$A$31</f><v>Island  Sustainable Energy Action Plan (ISEAP)</v></c><c r="C1" s="255"/><c r="D1" s="88"/><c r="E1" s="88"/><c r="F1" s="88"/><c r="G1" s="88"/><c r="H1" s="88"/><c r="I1" s="88"/><c r="J1" s="88"/><c r="K1" s="88"/><c r="L1" s="88"/><c r="M1" s="88"/><c r="N1" s="88"/></row><row r="2" spans="1:31" s="21" customFormat="1" ht="28.5" customHeight="1"><c r="A2" s="256" t="s"><v>896</v></c><c r="B2" s="256"/><c r="C2" s="121"/><c r="D2" s="82"/><c r="E2" s="82"/><c r="F2" s="84" t="str"><f>Translation!$A$10</f><v>Island</v></c><c r="G2" s="85" t="str"><f>'Start here'!$B$5</f><v>Cyprus - Psimolofou</v></c><c r="H2" s="87"/><c r="I2" s="87"/><c r="J2" s="87"/><c r="K2" s="87"/><c r="L2" s="87"/><c r="M2" s="87"/><c r="N2" s="87"/></row><row r="4" spans="1:31" ht="30" customHeight="1"><c r="A4" s="186" t="str"><f>Translation!A9</f><v>Language</v></c><c r="B4" s="108" t="s"><v>11</v></c><c r="D4" s="47" t="str"><f>Translation!B6</f><v>EN</v></c><c r="E4" s="47" t="str"><f>Translation!C6</f><v>PT</v></c><c r="F4" s="47" t="str"><f>Translation!D6</f><v>ES</v></c><c r="G4" s="47" t="str"><f>Translation!E6</f><v>FR</v></c><c r="H4" s="47" t="str"><f>Translation!F6</f><v>GR</v></c><c r="I4" s="47" t="str"><f>Translation!G6</f><v>SW</v></c><c r="J4" s="47" t="str"><f>Translation!H6</f><v>DK</v></c><c r="K4" s="47" t="str"><f>Translation!I6</f><v>IT</v></c><c r="L4" s="47" t="str"><f>Translation!J6</f><v>EST</v></c><c r="M4" s="47" t="str"><f>Translation!K6</f><v>….</v></c><c r="N4" s="47" t="str"><f>Translation!L6</f><v>…..</v></c><c r="O4" s="47"/><c r="P4" s="47"/><c r="Q4" s="47"/><c r="R4" s="47"/><c r="S4" s="47"/><c r="T4" s="47"/><c r="U4" s="47"/><c r="V4" s="47"/><c r="W4" s="47"/><c r="X4" s="47"/><c r="Y4" s="47"/><c r="Z4" s="47"/><c r="AA4" s="47"/><c r="AB4" s="47"/><c r="AC4" s="47"/><c r="AD4" s="47"/><c r="AE4" s="47"/></row><row r="5" spans="1:31" s="188" customFormat="1" ht="30" customHeight="1"><c r="A5" s="50" t="str"><f>Translation!A10</f><v>Island</v></c><c r="B5" s="109" t="s"><v>1090</v></c></row><row r="6" spans="1:31" s="188" customFormat="1" ht="30" customHeight="1"><c r="A6" s="49" t="str"><f>Translation!A12</f><v>Baseline year</v></c><c r="B6" s="109"><v>2009</v></c></row><row r="7" spans="1:31" s="188" customFormat="1" ht="30" customHeight="1"><c r="A7" s="49" t="str"><f>Translation!A13</f><v>CO2 calculation method</v></c><c r="B7" s="110" t="s"><v>566</v></c><c r="D7" s="47" t="s"><v>566</v></c><c r="E7" s="47" t="s"><v>565</v></c><c r="F7" s="48" t="str"><f>IF(B7=D7,Translation!A14,Translation!A15)</f><v>IPCC emission factors</v></c></row><row r="8" spans="1:31" s="188" customFormat="1" ht="30" customHeight="1"><c r="A8" s="49" t="str"><f>Translation!A16</f><v>Emission reporting unit</v></c><c r="B8" s="110" t="s"><v>881</v></c><c r="D8" s="47" t="s"><v>881</v></c><c r="E8" s="47" t="s"><v>882</v></c><c r="F8" s="48" t="str"><f>IF(B8=D8,Translation!A17,Translation!A18)</f><v>[t CO2]</v></c><c r="G8" s="48" t="str"><f>IF(B8=D8,Translation!A19,Translation!A20)</f><v>[t CO2/MWh]</v></c></row><row r="9" spans="1:31" s="47" customFormat="1" ht="30" customHeight="1"/><row r="10" spans="1:31" s="189" customFormat="1"/><row r="11" spans="1:31" ht="15.75"><c r="A11" s="221" t="str"><f>Translation!A23</f><v>Sheet</v></c><c r="B11" s="258" t="str"><f>Translation!A24</f><v>Contents</v></c><c r="C11" s="258"/></row><row r="12" spans="1:31" ht="15.75"><c r="A12" s="219" t="s"><v>564</v></c><c r="B12" s="257" t="str"><f>Translation!A25</f><v>Is intended to enable the translation of the tables.</v></c><c r="C12" s="257"/></row><row r="13" spans="1:31" ht="15.75"><c r="A13" s="219" t="s"><v>563</v></c><c r="B13" s="259" t="str"><f>Translation!A26</f><v>To insert CO2 emission factors for calculating emissions.</v></c><c r="C13" s="259"/></row><row r="14" spans="1:31" ht="15.75"><c r="A14" s="219" t="s"><v>876</v></c><c r="B14" s="259" t="str"><f>Translation!A27</f><v>To establish ISEAP targets, long-term vision and organizational and financial aspects.</v></c><c r="C14" s="259"/></row><row r="15" spans="1:31" ht="15.75"><c r="A15" s="219" t="s"><v>877</v></c><c r="B15" s="259" t="str"><f>Translation!A28</f><v>To present the baseline energy balance and CO2 emissions inventory.</v></c><c r="C15" s="259"/></row><row r="16" spans="1:31" ht="15.75"><c r="A16" s="219" t="s"><v>924</v></c><c r="B16" s="257" t="str"><f>Translation!A29</f><v>To present the plan energy balance in 2020 and CO2 emissions inventory.</v></c><c r="C16" s="257"/></row><row r="17" spans="1:3" ht="15.75"><c r="A17" s="219" t="s"><v>878</v></c><c r="B17" s="257" t="str"><f>Translation!A30</f><v>To present the list of energy sustainable actions, the investment and reduction of CO2 emissions.</v></c><c r="C17" s="257"/></row></sheetData><mergeCells count="9"><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sheetPr><pageSetUpPr fitToPage="1"/></sheetPr><dimension ref="A1:L212"/><sheetViews><sheetView showGridLines="0" zoomScale="70" zoomScaleNormal="70" workbookViewID_"0"><selection activeCell="A34" sqref="A34"/></sheetView></sheetViews><sheetFormatPr defaultColWidth="42" defaultRowHeight="15"/><cols><col min="1" max="1" width="42" style="13" customWidth="1"/><col min="2" max="2" width="42" style="14" customWidth="1"/><col min="3" max="16384" width="42" style="15"/></cols><sheetData><row r="1" spans="1:12" s="21" customFormat="1" ht="116.25" customHeight="1"><c r="A1" s="260" t="str"><f>Translation!$A$31</f><v>Island  Sustainable Energy Action Plan (ISEAP)</v></c><c r="B1" s="260"/><c r="C1" s="260"/><c r="D1" s="260"/><c r="E1" s="260"/><c r="F1" s="260"/><c r="G1" s="260"/><c r="H1" s="260"/><c r="I1" s="260"/><c r="J1" s="260"/><c r="K1" s="260"/><c r="L1" s="260"/></row><row r="2" spans="1:12" s="21" customFormat="1" ht="28.5" customHeight="1"><c r="A2" s="256" t="s"><v>896</v></c><c r="B2" s="256"/><c r="C2" s="82"/><c r="D2" s="82"/><c r="E2" s="82"/><c r="F2" s="84"/><c r="G2" s="85"/><c r="H2" s="87"/><c r="I2" s="87"/><c r="J2" s="87"/><c r="K2" s="87"/><c r="L2" s="87"/></row><row r="3" spans="1:12" s="22" customFormat="1" ht="28.5" customHeight="1"><c r="A3" s="89"/><c r="B3" s="89"/><c r="C3" s="90"/><c r="D3" s="90"/><c r="E3" s="90"/><c r="F3" s="81"/><c r="G3" s="76"/></row><row r="4" spans="1:12" s="3" customFormat="1" ht="29.25" customHeight="1"><c r="A4" s="1" t="str"><f>A7</f><v>TRANSLATION TABLE</v></c><c r="B4" s="2"/><c r="C4" s="2"/><c r="D4" s="2"/><c r="E4" s="2"/><c r="F4" s="2"/><c r="G4" s="2"/><c r="H4" s="2"/><c r="I4" s="2"/><c r="J4" s="2"/><c r="K4" s="2"/><c r="L4" s="2"/></row><row r="5" spans="1:12" s="6" customFormat="1" ht="18.75" customHeight="1"><c r="A5" s="4" t="str"><f>A8</f><v>Please fill your language code in a light green cell, fill the translation of each item in the column below and put the code of your language in dark blue cell of first column:</v></c><c r="B5" s="5"/><c r="C5" s="5"/><c r="D5" s="5"/><c r="E5" s="5"/><c r="F5" s="5"/><c r="G5" s="5"/><c r="H5" s="5"/><c r="I5" s="5"/><c r="J5" s="5"/><c r="K5" s="5"/><c r="L5" s="5"/></row><row r="6" spans="1:12" s="8" customFormat="1" ht="34.5" customHeight="1"><c r="A6" s="211" t="str"><f>'Start here'!B4</f><v>EN</v></c><c r="B6" s="7" t="s"><v>11</v></c><c r="C6" s="7" t="s"><v>12</v></c><c r="D6" s="7" t="s"><v>13</v></c><c r="E6" s="7" t="s"><v>14</v></c><c r="F6" s="7" t="s"><v>15</v></c><c r="G6" s="7" t="s"><v>16</v></c><c r="H6" s="7" t="s"><v>17</v></c><c r="I6" s="7" t="s"><v>18</v></c><c r="J6" s="7" t="s"><v>258</v></c><c r="K6" s="7" t="s"><v>20</v></c><c r="L6" s="7" t="s"><v>21</v></c></row><row r="7" spans="1:12" s="10" customFormat="1" ht="12"><c r="A7" s="20" t="str"><f>IF($A$6=$B$6,B7,"")&amp;IF($A$6=$C$6,C7,"")&amp;IF($A$6=$D$6,D7,"")&amp;IF($A$6=$E$6,E7,"")&amp;IF($A$6=$F$6,F7,"")&amp;IF($A$6=$G$6,G7,"")&amp;IF($A$6=$H$6,H7,"")&amp;IF($A$6=$I$6,I7,"")&amp;IF($A$6=$J$6,J7,"")&amp;IF($A$6=$K$6,K7,"")&amp;IF($A$6=$L$6,L7,"")</f><v>TRANSLATION TABLE</v></c><c r="B7" s="9" t="s"><v>22</v></c><c r="C7" s="9" t="s"><v>23</v></c><c r="D7" s="9"/><c r="E7" s="9"/><c r="F7" s="45" t="s"><v>322</v></c><c r="G7" s="9" t="s"><v>152</v></c><c r="H7" s="9" t="s"><v>201</v></c><c r="I7" s="9"/><c r="J7" s="9" t="s"><v>259</v></c><c r="K7" s="9"/><c r="L7" s="9"/></row><row r="8" spans="1:12" s="10" customFormat="1" ht="60"><c r="A8" s="20" t="str"><f t="shared" ref="A8:A72" si="0">IF($A$6=$B$6,B8,"")&amp;IF($A$6=$C$6,C8,"")&amp;IF($A$6=$D$6,D8,"")&amp;IF($A$6=$E$6,E8,"")&amp;IF($A$6=$F$6,F8,"")&amp;IF($A$6=$G$6,G8,"")&amp;IF($A$6=$H$6,H8,"")&amp;IF($A$6=$I$6,I8,"")&amp;IF($A$6=$J$6,J8,"")&amp;IF($A$6=$K$6,K8,"")&amp;IF($A$6=$L$6,L8,"")</f><v>Please fill your language code in a light green cell, fill the translation of each item in the column below and put the code of your language in dark blue cell of first column:</v></c><c r="B8" s="9" t="s"><v>24</v></c><c r="C8" s="9" t="s"><v>25</v></c><c r="D8" s="9"/><c r="E8" s="9"/><c r="F8" s="45" t="s"><v>323</v></c><c r="G8" s="9" t="s"><v>153</v></c><c r="H8" s="9" t="s"><v>431</v></c><c r="I8" s="9"/><c r="J8" s="9" t="s"><v>260</v></c><c r="K8" s="9"/><c r="L8" s="9"/></row><row r="9" spans="1:12" s="10" customFormat="1" ht="12"><c r="A9" s="20" t="str"><f t="shared" si="0"/><v>Language</v></c><c r="B9" s="9" t="s"><v>891</v></c><c r="C9" s="9" t="s"><v>892</v></c><c r="D9" s="9"/><c r="E9" s="9"/><c r="F9" s="45" t="s"><v>983</v></c><c r="G9" s="212"/><c r="H9" s="212"/><c r="I9" s="9"/><c r="J9" s="9" t="s"><v>980</v></c><c r="K9" s="9"/><c r="L9" s="9"/></row><row r="10" spans="1:12" s="10" customFormat="1" ht="12"><c r="A10" s="20" t="str"><f t="shared" si="0"/><v>Island</v></c><c r="B10" s="9" t="s"><v>853</v></c><c r="C10" s="9" t="s"><v>852</v></c><c r="D10" s="9"/><c r="E10" s="9"/><c r="F10" s="45" t="s"><v>851</v></c><c r="G10" s="9" t="s"><v>850</v></c><c r="H10" s="9" t="s"><v>849</v></c><c r="I10" s="9"/><c r="J10" s="9" t="s"><v>848</v></c><c r="K10" s="9"/><c r="L10" s="9"/></row><row r="11" spans="1:12" s="10" customFormat="1" ht="12"><c r="A11" s="20" t="str"><f t="shared" si="0"/><v>Year</v></c><c r="B11" s="9" t="s"><v>847</v></c><c r="C11" s="9" t="s"><v>846</v></c><c r="D11" s="9"/><c r="E11" s="9"/><c r="F11" s="45" t="s"><v>845</v></c><c r="G11" s="9" t="s"><v>844</v></c><c r="H11" s="9" t="s"><v>844</v></c><c r="I11" s="9"/><c r="J11" s="9" t="s"><v>843</v></c><c r="K11" s="9"/><c r="L11" s="9"/></row><row r="12" spans="1:12" s="10" customFormat="1" ht="12"><c r="A12" s="20" t="str"><f t="shared" si="0"/><v>Baseline year</v></c><c r="B12" s="9" t="s"><v>879</v></c><c r="C12" s="9" t="s"><v>880</v></c><c r="D12" s="9"/><c r="E12" s="9"/><c r="F12" s="45" t="s"><v>984</v></c><c r="G12" s="212"/><c r="H12" s="212"/><c r="I12" s="9"/><c r="J12" s="9" t="s"><v>982</v></c><c r="K12" s="9"/><c r="L12" s="9"/></row><row r="13" spans="1:12" s="10" customFormat="1" ht="12"><c r="A13" s="20" t="str"><f t="shared" si="0"/><v>CO2 calculation method</v></c><c r="B13" s="9" t="s"><v>842</v></c><c r="C13" s="9" t="s"><v>841</v></c><c r="D13" s="9"/><c r="E13" s="9"/><c r="F13" s="45" t="s"><v>840</v></c><c r="G13" s="9" t="s"><v>839</v></c><c r="H13" s="9" t="s"><v>838</v></c><c r="I13" s="9"/><c r="J13" s="9" t="s"><v>837</v></c><c r="K13" s="9"/><c r="L13" s="9"/></row><row r="14" spans="1:12" s="10" customFormat="1" ht="12"><c r="A14" s="20" t="str"><f t="shared" si="0"/><v>IPCC emission factors</v></c><c r="B14" s="9" t="s"><v>836</v></c><c r="C14" s="9" t="s"><v>835</v></c><c r="D14" s="9"/><c r="E14" s="9"/><c r="F14" s="45" t="s"><v>834</v></c><c r="G14" s="9" t="s"><v>833</v></c><c r="H14" s="9" t="s"><v>832</v></c><c r="I14" s="9"/><c r="J14" s="9" t="s"><v>831</v></c><c r="K14" s="9"/><c r="L14" s="9"/></row><row r="15" spans="1:12" s="10" customFormat="1" ht="24"><c r="A15" s="20" t="str"><f t="shared" si="0"/><v>Life Cicle Analysis (LCA) emission factors</v></c><c r="B15" s="9" t="s"><v>830</v></c><c r="C15" s="9" t="s"><v>829</v></c><c r="D15" s="9"/><c r="E15" s="9"/><c r="F15" s="45" t="s"><v>828</v></c><c r="G15" s="9" t="s"><v>827</v></c><c r="H15" s="9" t="s"><v>826</v></c><c r="I15" s="9"/><c r="J15" s="9" t="s"><v>825</v></c><c r="K15" s="9"/><c r="L15" s="9"/></row><row r="16" spans="1:12" s="10" customFormat="1" ht="12"><c r="A16" s="20" t="str"><f t="shared" si="0"/><v>Emission reporting unit</v></c><c r="B16" s="9" t="s"><v>444</v></c><c r="C16" s="9" t="s"><v>561</v></c><c r="D16" s="9"/><c r="E16" s="9"/><c r="F16" s="45" t="s"><v>985</v></c><c r="G16" s="212"/><c r="H16" s="212"/><c r="I16" s="9"/><c r="J16" s="9" t="s"><v>981</v></c><c r="K16" s="9"/><c r="L16" s="9"/></row><row r="17" spans="1:12" s="11" customFormat="1" ht="12"><c r="A17" s="20" t="str"><f t="shared" si="0"/><v>[t CO2]</v></c><c r="B17" s="9" t="s"><v>883</v></c><c r="C17" s="9" t="s"><v>883</v></c><c r="D17" s="9" t="s"><v>883</v></c><c r="E17" s="9" t="s"><v>883</v></c><c r="F17" s="45" t="s"><v>887</v></c><c r="G17" s="9" t="s"><v>883</v></c><c r="H17" s="9" t="s"><v>883</v></c><c r="I17" s="9" t="s"><v>883</v></c><c r="J17" s="9" t="s"><v>883</v></c><c r="K17" s="9"/><c r="L17" s="9"/></row><row r="18" spans="1:12" s="11" customFormat="1" ht="12"><c r="A18" s="20" t="str"><f t="shared" si="0"/><v>[t CO2eq]</v></c><c r="B18" s="9" t="s"><v>885</v></c><c r="C18" s="9" t="s"><v>885</v></c><c r="D18" s="9" t="s"><v>885</v></c><c r="E18" s="9" t="s"><v>885</v></c><c r="F18" s="45" t="s"><v>888</v></c><c r="G18" s="9" t="s"><v>885</v></c><c r="H18" s="9" t="s"><v>885</v></c><c r="I18" s="9" t="s"><v>885</v></c><c r="J18" s="9" t="s"><v>885</v></c><c r="K18" s="9"/><c r="L18" s="9"/></row><row r="19" spans="1:12" s="11" customFormat="1" ht="12"><c r="A19" s="20" t="str"><f t="shared" si="0"/><v>[t CO2/MWh]</v></c><c r="B19" s="9" t="s"><v>884</v></c><c r="C19" s="9" t="s"><v>884</v></c><c r="D19" s="9" t="s"><v>884</v></c><c r="E19" s="9" t="s"><v>884</v></c><c r="F19" s="45" t="s"><v>889</v></c><c r="G19" s="9" t="s"><v>884</v></c><c r="H19" s="9" t="s"><v>884</v></c><c r="I19" s="9" t="s"><v>884</v></c><c r="J19" s="9" t="s"><v>884</v></c><c r="K19" s="9"/><c r="L19" s="9"/></row><row r="20" spans="1:12" s="11" customFormat="1" ht="12"><c r="A20" s="20" t="str"><f t="shared" si="0"/><v>[t CO2eq/MWh]</v></c><c r="B20" s="9" t="s"><v>886</v></c><c r="C20" s="9" t="s"><v>886</v></c><c r="D20" s="9" t="s"><v>886</v></c><c r="E20" s="9" t="s"><v>886</v></c><c r="F20" s="45" t="s"><v>890</v></c><c r="G20" s="9" t="s"><v>886</v></c><c r="H20" s="9" t="s"><v>886</v></c><c r="I20" s="9" t="s"><v>886</v></c><c r="J20" s="9" t="s"><v>886</v></c><c r="K20" s="9"/><c r="L20" s="9"/></row><row r="21" spans="1:12" s="11" customFormat="1" ht="12"><c r="A21" s="20" t="str"><f t="shared" si="0"/><v>[MWh]</v></c><c r="B21" s="9" t="s"><v>545</v></c><c r="C21" s="9" t="s"><v>545</v></c><c r="D21" s="9" t="s"><v>545</v></c><c r="E21" s="9" t="s"><v>545</v></c><c r="F21" s="45" t="s"><v>545</v></c><c r="G21" s="9" t="s"><v>545</v></c><c r="H21" s="9" t="s"><v>545</v></c><c r="I21" s="9" t="s"><v>545</v></c><c r="J21" s="9" t="s"><v>545</v></c><c r="K21" s="9"/><c r="L21" s="9"/></row><row r="22" spans="1:12" s="11" customFormat="1" ht="12"><c r="A22" s="20" t="str"><f t="shared" si="0"/><v>[%]</v></c><c r="B22" s="9" t="s"><v>921</v></c><c r="C22" s="9" t="s"><v>921</v></c><c r="D22" s="9" t="s"><v>921</v></c><c r="E22" s="9" t="s"><v>921</v></c><c r="F22" s="9" t="s"><v>921</v></c><c r="G22" s="9" t="s"><v>921</v></c><c r="H22" s="9" t="s"><v>921</v></c><c r="I22" s="9" t="s"><v>921</v></c><c r="J22" s="9" t="s"><v>921</v></c><c r="K22" s="9"/><c r="L22" s="9"/></row><row r="23" spans="1:12" s="10" customFormat="1" ht="12"><c r="A23" s="20" t="str"><f t="shared" si="0"/><v>Sheet</v></c><c r="B23" s="9" t="s"><v>875</v></c><c r="C23" s="9" t="s"><v>874</v></c><c r="D23" s="9"/><c r="E23" s="9"/><c r="F23" s="45" t="s"><v>873</v></c><c r="G23" s="9" t="s"><v>872</v></c><c r="H23" s="9" t="s"><v>871</v></c><c r="I23" s="9"/><c r="J23" s="9" t="s"><v>870</v></c><c r="K23" s="9"/><c r="L23" s="9"/></row><row r="24" spans="1:12" s="10" customFormat="1" ht="12"><c r="A24" s="20" t="str"><f t="shared" si="0"/><v>Contents</v></c><c r="B24" s="9" t="s"><v>869</v></c><c r="C24" s="9" t="s"><v>868</v></c><c r="D24" s="9"/><c r="E24" s="9"/><c r="F24" s="45" t="s"><v>867</v></c><c r="G24" s="9" t="s"><v>866</v></c><c r="H24" s="9" t="s"><v>865</v></c><c r="I24" s="9"/><c r="J24" s="9" t="s"><v>864</v></c><c r="K24" s="9"/><c r="L24" s="9"/></row><row r="25" spans="1:12" s="10" customFormat="1" ht="24"><c r="A25" s="20" t="str"><f t="shared" si="0"/><v>Is intended to enable the translation of the tables.</v></c><c r="B25" s="9" t="s"><v>863</v></c><c r="C25" s="9" t="s"><v>862</v></c><c r="D25" s="9"/><c r="E25" s="9"/><c r="F25" s="45" t="s"><v>861</v></c><c r="G25" s="9" t="s"><v>860</v></c><c r="H25" s="9" t="s"><v>859</v></c><c r="I25" s="9"/><c r="J25" s="9" t="s"><v>858</v></c><c r="K25" s="9"/><c r="L25" s="9"/></row><row r="26" spans="1:12" s="10" customFormat="1" ht="24"><c r="A26" s="20" t="str"><f t="shared" si="0"/><v>To insert CO2 emission factors for calculating emissions.</v></c><c r="B26" s="9" t="s"><v>925</v></c><c r="C26" s="9" t="s"><v>926</v></c><c r="D26" s="9"/><c r="E26" s="9"/><c r="F26" s="45" t="s"><v>857</v></c><c r="G26" s="9" t="s"><v>856</v></c><c r="H26" s="9" t="s"><v>855</v></c><c r="I26" s="9"/><c r="J26" s="9" t="s"><v>854</v></c><c r="K26" s="9"/><c r="L26" s="9"/></row><row r="27" spans="1:12" s="10" customFormat="1" ht="36"><c r="A27" s="20" t="str"><f t="shared" si="0"/><v>To establish ISEAP targets, long-term vision and organizational and financial aspects.</v></c><c r="B27" s="9" t="s"><v>927</v></c><c r="C27" s="9" t="s"><v>928</v></c><c r="D27" s="9"/><c r="E27" s="9"/><c r="F27" s="45" t="s"><v>986</v></c><c r="G27" s="212"/><c r="H27" s="212"/><c r="I27" s="9"/><c r="J27" s="212"/><c r="K27" s="9"/><c r="L27" s="9"/></row><row r="28" spans="1:12" s="10" customFormat="1" ht="24"><c r="A28" s="20" t="str"><f t="shared" si="0"/><v>To present the baseline energy balance and CO2 emissions inventory.</v></c><c r="B28" s="9" t="s"><v>930</v></c><c r="C28" s="9" t="s"><v>929</v></c><c r="D28" s="9"/><c r="E28" s="9"/><c r="F28" s="45" t="s"><v>987</v></c><c r="G28" s="212"/><c r="H28" s="212"/><c r="I28" s="9"/><c r="J28" s="212"/><c r="K28" s="9"/><c r="L28" s="9"/></row><row r="29" spans="1:12" s="10" customFormat="1" ht="24"><c r="A29" s="20" t="str"><f t="shared" si="0"/><v>To present the plan energy balance in 2020 and CO2 emissions inventory.</v></c><c r="B29" s="9" t="s"><v>931</v></c><c r="C29" s="9" t="s"><v>932</v></c><c r="D29" s="9"/><c r="E29" s="9"/><c r="F29" s="45" t="s"><v>988</v></c><c r="G29" s="212"/><c r="H29" s="212"/><c r="I29" s="9"/><c r="J29" s="212"/><c r="K29" s="9"/><c r="L29" s="9"/></row><row r="30" spans="1:12" s="10" customFormat="1" ht="36"><c r="A30" s="20" t="str"><f t="shared" si="0"/><v>To present the list of energy sustainable actions, the investment and reduction of CO2 emissions.</v></c><c r="B30" s="9" t="s"><v>933</v></c><c r="C30" s="9" t="s"><v>934</v></c><c r="D30" s="9"/><c r="E30" s="9"/><c r="F30" s="45" t="s"><v>989</v></c><c r="G30" s="212"/><c r="H30" s="212"/><c r="I30" s="9"/><c r="J30" s="212"/><c r="K30" s="9"/><c r="L30" s="9"/></row><row r="31" spans="1:12" s="10" customFormat="1" ht="24"><c r="A31" s="20" t="str"><f t="shared" si="0"/><v>Island  Sustainable Energy Action Plan (ISEAP)</v></c><c r="B31" s="9" t="s"><v>94</v></c><c r="C31" s="9" t="s"><v>400</v></c><c r="D31" s="9"/><c r="E31" s="9"/><c r="F31" s="45" t="s"><v>324</v></c><c r="G31" s="9" t="s"><v>154</v></c><c r="H31" s="9" t="s"><v>202</v></c><c r="I31" s="9"/><c r="J31" s="9" t="s"><v>261</v></c><c r="K31" s="9"/><c r="L31" s="9"/></row><row r="32" spans="1:12" s="10" customFormat="1" ht="12"><c r="A32" s="20" t="str"><f t="shared" si="0"/><v>Instructions</v></c><c r="B32" s="9" t="s"><v>1</v></c><c r="C32" s="9" t="s"><v>120</v></c><c r="D32" s="9"/><c r="E32" s="9"/><c r="F32" s="45" t="s"><v>325</v></c><c r="G32" s="9" t="s"><v>155</v></c><c r="H32" s="9" t="s"><v>155</v></c><c r="I32" s="9"/><c r="J32" s="9" t="s"><v>262</v></c><c r="K32" s="9"/><c r="L32" s="9"/></row><row r="33" spans="1:12" s="10" customFormat="1" ht="12"><c r="A33" s="20" t="str"><f t="shared" si="0"/><v>OVERALL STRATEGY</v></c><c r="B33" s="9" t="s"><v>433</v></c><c r="C33" s="9" t="s"><v>451</v></c><c r="D33" s="9"/><c r="E33" s="9"/><c r="F33" s="45" t="s"><v>990</v></c><c r="G33" s="212"/><c r="H33" s="212"/><c r="I33" s="9"/><c r="J33" s="212"/><c r="K33" s="9"/><c r="L33" s="9"/></row><row r="34" spans="1:12" s="10" customFormat="1" ht="24"><c r="A34" s="20" t="str"><f t="shared" si="0"/><v>OVERALL CO2 EMISSION REDUCTION TARGET BY 2020</v></c><c r="B34" s="9" t="s"><v>968</v></c><c r="C34" s="9" t="s"><v>969</v></c><c r="D34" s="9"/><c r="E34" s="9"/><c r="F34" s="45" t="s"><v>991</v></c><c r="G34" s="212"/><c r="H34" s="212"/><c r="I34" s="9"/><c r="J34" s="212"/><c r="K34" s="9"/><c r="L34" s="9"/></row><row r="35" spans="1:12" s="10" customFormat="1" ht="12"><c r="A35" s="20" t="str"><f t="shared" si="0"/><v>Please select the corresponding box</v></c><c r="B35" s="9" t="s"><v>897</v></c><c r="C35" s="9" t="s"><v>898</v></c><c r="D35" s="9"/><c r="E35" s="9"/><c r="F35" s="45" t="s"><v>992</v></c><c r="G35" s="212"/><c r="H35" s="212"/><c r="I35" s="9"/><c r="J35" s="212"/><c r="K35" s="9"/><c r="L35" s="9"/></row><row r="36" spans="1:12" s="10" customFormat="1" ht="12"><c r="A36" s="20" t="str"><f t="shared" si="0"/><v>Absolute reduction</v></c><c r="B36" s="9" t="s"><v>434</v></c><c r="C36" s="9" t="s"><v>552</v></c><c r="D36" s="9"/><c r="E36" s="9"/><c r="F36" s="45" t="s"><v>993</v></c><c r="G36" s="212"/><c r="H36" s="212"/><c r="I36" s="9"/><c r="J36" s="212"/><c r="K36" s="9"/><c r="L36" s="9"/></row><row r="37" spans="1:12" s="10" customFormat="1" ht="12"><c r="A37" s="20" t="str"><f t="shared" si="0"/><v>or</v></c><c r="B37" s="9" t="s"><v>935</v></c><c r="C37" s="9" t="s"><v>936</v></c><c r="D37" s="9"/><c r="E37" s="9"/><c r="F37" s="45" t="s"><v>994</v></c><c r="G37" s="212"/><c r="H37" s="212"/><c r="I37" s="9"/><c r="J37" s="212"/><c r="K37" s="9"/><c r="L37" s="9"/></row><row r="38" spans="1:12" s="10" customFormat="1" ht="12"><c r="A38" s="20" t="str"><f t="shared" si="0"/><v>Per capita reduction</v></c><c r="B38" s="9" t="s"><v>435</v></c><c r="C38" s="9" t="s"><v>553</v></c><c r="D38" s="9"/><c r="E38" s="9"/><c r="F38" s="45" t="s"><v>995</v></c><c r="G38" s="212"/><c r="H38" s="212"/><c r="I38" s="9"/><c r="J38" s="212"/><c r="K38" s="9"/><c r="L38" s="9"/></row><row r="39" spans="1:12" s="10" customFormat="1" ht="12"><c r="A39" s="20" t="str"><f t="shared" si="0"/><v>Target not achieved</v></c><c r="B39" s="9" t="s"><v>937</v></c><c r="C39" s="9" t="s"><v>938</v></c><c r="D39" s="9"/><c r="E39" s="9"/><c r="F39" s="45" t="s"><v>996</v></c><c r="G39" s="212"/><c r="H39" s="212"/><c r="I39" s="9"/><c r="J39" s="212"/><c r="K39" s="9"/><c r="L39" s="9"/></row><row r="40" spans="1:12" s="10" customFormat="1" ht="48"><c r="A40" s="20" t="str"><f t="shared" si="0"/><v>LONG-TERM VISION OF YOUR LOCAL AUTHORITY (please include priority areas, main trends and challenges)</v></c><c r="B40" s="9" t="s"><v>970</v></c><c r="C40" s="9" t="s"><v>971</v></c><c r="D40" s="9"/><c r="E40" s="9"/><c r="F40" s="45" t="s"><v>997</v></c><c r="G40" s="212"/><c r="H40" s="212"/><c r="I40" s="9"/><c r="J40" s="212"/><c r="K40" s="9"/><c r="L40" s="9"/></row><row r="41" spans="1:12" s="10" customFormat="1" ht="12"><c r="A41" s="20" t="str"><f t="shared" si="0"/><v>ORGANISATIONAL AND FINANCIAL ASPECTS</v></c><c r="B41" s="9" t="s"><v>972</v></c><c r="C41" s="9" t="s"><v>973</v></c><c r="D41" s="9"/><c r="E41" s="9"/><c r="F41" s="45" t="s"><v>998</v></c><c r="G41" s="212"/><c r="H41" s="212"/><c r="I41" s="9"/><c r="J41" s="212"/><c r="K41" s="9"/><c r="L41" s="9"/></row><row r="42" spans="1:12" s="10" customFormat="1" ht="24"><c r="A42" s="20" t="str"><f t="shared" si="0"/><v>Coordination and organisational structures created/assigned</v></c><c r="B42" s="9" t="s"><v>436</v></c><c r="C42" s="9" t="s"><v>554</v></c><c r="D42" s="9"/><c r="E42" s="9"/><c r="F42" s="45" t="s"><v>999</v></c><c r="G42" s="212"/><c r="H42" s="212"/><c r="I42" s="9"/><c r="J42" s="212"/><c r="K42" s="9"/><c r="L42" s="9"/></row><row r="43" spans="1:12" s="10" customFormat="1" ht="12"><c r="A43" s="20" t="str"><f t="shared" si="0"/><v>Staff capacity allocated</v></c><c r="B43" s="9" t="s"><v>437</v></c><c r="C43" s="9" t="s"><v>555</v></c><c r="D43" s="9"/><c r="E43" s="9"/><c r="F43" s="45" t="s"><v>1000</v></c><c r="G43" s="212"/><c r="H43" s="212"/><c r="I43" s="9"/><c r="J43" s="212"/><c r="K43" s="9"/><c r="L43" s="9"/></row><row r="44" spans="1:12" s="10" customFormat="1" ht="12"><c r="A44" s="20" t="str"><f t="shared" si="0"/><v>Involvement of stakeholders and citizens</v></c><c r="B44" s="9" t="s"><v>438</v></c><c r="C44" s="9" t="s"><v>556</v></c><c r="D44" s="9"/><c r="E44" s="9"/><c r="F44" s="45" t="s"><v>1001</v></c><c r="G44" s="212"/><c r="H44" s="212"/><c r="I44" s="9"/><c r="J44" s="212"/><c r="K44" s="9"/><c r="L44" s="9"/></row><row r="45" spans="1:12" s="10" customFormat="1" ht="12"><c r="A45" s="20" t="str"><f t="shared" si="0"/><v>Overall estimated budget</v></c><c r="B45" s="9" t="s"><v>439</v></c><c r="C45" s="9" t="s"><v>557</v></c><c r="D45" s="9"/><c r="E45" s="9"/><c r="F45" s="45" t="s"><v>1002</v></c><c r="G45" s="212"/><c r="H45" s="212"/><c r="I45" s="9"/><c r="J45" s="212"/><c r="K45" s="9"/><c r="L45" s="9"/></row><row r="46" spans="1:12" s="10" customFormat="1" ht="24"><c r="A46" s="20" t="str"><f t="shared" si="0"/><v>Foreseen financing sources for the investments within your action plan</v></c><c r="B46" s="9" t="s"><v>440</v></c><c r="C46" s="9" t="s"><v>558</v></c><c r="D46" s="9"/><c r="E46" s="9"/><c r="F46" s="45" t="s"><v>1003</v></c><c r="G46" s="212"/><c r="H46" s="212"/><c r="I46" s="9"/><c r="J46" s="212"/><c r="K46" s="9"/><c r="L46" s="9"/></row><row r="47" spans="1:12" s="10" customFormat="1" ht="24"><c r="A47" s="20" t="str"><f t="shared" si="0"/><v>Planned measures for monitoring and follow up</v></c><c r="B47" s="9" t="s"><v>441</v></c><c r="C47" s="9" t="s"><v>559</v></c><c r="D47" s="9"/><c r="E47" s="9"/><c r="F47" s="45" t="s"><v>1004</v></c><c r="G47" s="212"/><c r="H47" s="212"/><c r="I47" s="9"/><c r="J47" s="212"/><c r="K47" s="9"/><c r="L47" s="9"/></row><row r="48" spans="1:12" s="10" customFormat="1" ht="24"><c r="A48" s="20" t="str"><f t="shared" si="0"/><v xml:space="preserve">Go to the next sheet dedicated to your Baseline Emission Inventory </v></c><c r="B48" s="9" t="s"><v>974</v></c><c r="C48" s="9" t="s"><v>975</v></c><c r="D48" s="9"/><c r="E48" s="9"/><c r="F48" s="45" t="s"><v>1005</v></c><c r="G48" s="212"/><c r="H48" s="212"/><c r="I48" s="9"/><c r="J48" s="212"/><c r="K48" s="9"/><c r="L48" s="9"/></row><row r="49" spans="1:12" s="10" customFormat="1" ht="12"><c r="A49" s="20" t="str"><f t="shared" si="0"/><v>BASELINE EMISSION INVENTORY</v></c><c r="B49" s="9" t="s"><v>442</v></c><c r="C49" s="9" t="s"><v>562</v></c><c r="D49" s="9"/><c r="E49" s="9"/><c r="F49" s="45" t="s"><v>1006</v></c><c r="G49" s="212"/><c r="H49" s="212"/><c r="I49" s="9"/><c r="J49" s="212"/><c r="K49" s="9"/><c r="L49" s="9"/></row><row r="50" spans="1:12" s="10" customFormat="1" ht="12"><c r="A50" s="20" t="str"><f t="shared" si="0"/><v>GENERAL DATA</v></c><c r="B50" s="9" t="s"><v>899</v></c><c r="C50" s="9" t="s"><v>900</v></c><c r="D50" s="9"/><c r="E50" s="9"/><c r="F50" s="45" t="s"><v>1007</v></c><c r="G50" s="212"/><c r="H50" s="212"/><c r="I50" s="9"/><c r="J50" s="212"/><c r="K50" s="9"/><c r="L50" s="9"/></row><row r="51" spans="1:12" s="10" customFormat="1" ht="12"><c r="A51" s="20" t="str"><f t="shared" si="0"/><v>Inventory year</v></c><c r="B51" s="9" t="s"><v>443</v></c><c r="C51" s="9" t="s"><v>560</v></c><c r="D51" s="9"/><c r="E51" s="9"/><c r="F51" s="45" t="s"><v>1008</v></c><c r="G51" s="212"/><c r="H51" s="212"/><c r="I51" s="9"/><c r="J51" s="212"/><c r="K51" s="9"/><c r="L51" s="9"/></row><row r="52" spans="1:12" s="10" customFormat="1" ht="12"><c r="A52" s="20" t="str"><f t="shared" si="0"/><v>Number of inhabitants</v></c><c r="B52" s="9" t="s"><v>901</v></c><c r="C52" s="9" t="s"><v>902</v></c><c r="D52" s="9"/><c r="E52" s="9"/><c r="F52" s="45" t="s"><v>1009</v></c><c r="G52" s="212"/><c r="H52" s="212"/><c r="I52" s="9"/><c r="J52" s="212"/><c r="K52" s="9"/><c r="L52" s="9"/></row><row r="53" spans="1:12" s="10" customFormat="1" ht="12"><c r="A53" s="20" t="str"><f t="shared" si="0"/><v>Mandatory fields</v></c><c r="B53" s="9" t="s"><v>97</v></c><c r="C53" s="9" t="s"><v>123</v></c><c r="D53" s="9"/><c r="E53" s="9"/><c r="F53" s="45" t="s"><v>328</v></c><c r="G53" s="9" t="s"><v>158</v></c><c r="H53" s="9" t="s"><v>205</v></c><c r="I53" s="9"/><c r="J53" s="9" t="s"><v>265</v></c><c r="K53" s="9"/><c r="L53" s="9"/></row><row r="54" spans="1:12" s="10" customFormat="1" ht="12"><c r="A54" s="194" t="str"><f t="shared" si="0"/><v>RESULTS OF ENERGY BALANCE</v></c><c r="B54" s="9" t="s"><v>920</v></c><c r="C54" s="9" t="s"><v>905</v></c><c r="D54" s="9"/><c r="E54" s="9"/><c r="F54" s="45" t="s"><v>1010</v></c><c r="G54" s="212"/><c r="H54" s="212"/><c r="I54" s="9"/><c r="J54" s="212"/><c r="K54" s="9"/><c r="L54" s="9"/></row><row r="55" spans="1:12" s="11" customFormat="1" ht="12"><c r="A55" s="194" t="str"><f t="shared" si="0"/><v>FINAL ENERGY DEMAND</v></c><c r="B55" s="9" t="s"><v>824</v></c><c r="C55" s="9" t="s"><v>823</v></c><c r="D55" s="9"/><c r="E55" s="9"/><c r="F55" s="45" t="s"><v>822</v></c><c r="G55" s="9" t="s"><v>821</v></c><c r="H55" s="9" t="s"><v>820</v></c><c r="I55" s="9"/><c r="J55" s="9" t="s"><v>819</v></c><c r="K55" s="9"/><c r="L55" s="9"/></row><row r="56" spans="1:12" s="11" customFormat="1" ht="12"><c r="A56" s="194" t="str"><f t="shared" si="0"/><v>DEMAND SECTOR</v></c><c r="B56" s="9" t="s"><v>453</v></c><c r="C56" s="9" t="s"><v>454</v></c><c r="D56" s="9"/><c r="E56" s="9"/><c r="F56" s="45" t="s"><v>455</v></c><c r="G56" s="9" t="s"><v>456</v></c><c r="H56" s="9" t="s"><v>457</v></c><c r="I56" s="9"/><c r="J56" s="9" t="s"><v>458</v></c><c r="K56" s="9"/><c r="L56" s="9"/></row><row r="57" spans="1:12" s="11" customFormat="1" ht="12"><c r="A57" s="194" t="str"><f t="shared" si="0"/><v>DESCRIPTION OF ACTIONS TO IMPLEMENT</v></c><c r="B57" s="9" t="s"><v>818</v></c><c r="C57" s="9" t="s"><v>817</v></c><c r="D57" s="9"/><c r="E57" s="9"/><c r="F57" s="45" t="s"><v>816</v></c><c r="G57" s="9" t="s"><v>815</v></c><c r="H57" s="9" t="s"><v>814</v></c><c r="I57" s="9"/><c r="J57" s="9" t="s"><v>813</v></c><c r="K57" s="9"/><c r="L57" s="9"/></row><row r="58" spans="1:12" s="11" customFormat="1" ht="12"><c r="A58" s="194" t="str"><f t="shared" si="0"/><v>Sector description</v></c><c r="B58" s="9" t="s"><v>546</v></c><c r="C58" s="12" t="s"><v>547</v></c><c r="D58" s="9"/><c r="E58" s="9"/><c r="F58" s="45" t="s"><v>548</v></c><c r="G58" s="9" t="s"><v>549</v></c><c r="H58" s="9" t="s"><v>550</v></c><c r="I58" s="9"/><c r="J58" s="9" t="s"><v>551</v></c><c r="K58" s="9"/><c r="L58" s="9"/></row><row r="59" spans="1:12" s="10" customFormat="1" ht="12"><c r="A59" s="194" t="str"><f t="shared" si="0"/><v>RESIDENTIAL</v></c><c r="B59" s="195" t="s"><v>939</v></c><c r="C59" s="196" t="s"><v>940</v></c><c r="D59" s="195"/><c r="E59" s="195"/><c r="F59" s="213" t="s"><v>941</v></c><c r="G59" s="195" t="s"><v>942</v></c><c r="H59" s="195" t="s"><v>943</v></c><c r="I59" s="195"/><c r="J59" s="195" t="s"><v>944</v></c><c r="K59" s="195"/><c r="L59" s="195"/></row><row r="60" spans="1:12" s="10" customFormat="1" ht="12"><c r="A60" s="194" t="str"><f t="shared" si="0"/><v>Hot water</v></c><c r="B60" s="12" t="s"><v>26</v></c><c r="C60" s="12" t="s"><v>27</v></c><c r="D60" s="9"/><c r="E60" s="9"/><c r="F60" s="45" t="s"><v>339</v></c><c r="G60" s="12" t="s"><v>170</v></c><c r="H60" s="9" t="s"><v>219</v></c><c r="I60" s="9"/><c r="J60" s="9" t="s"><v>279</v></c><c r="K60" s="9"/><c r="L60" s="9"/></row><row r="61" spans="1:12" s="10" customFormat="1" ht="12"><c r="A61" s="194" t="str"><f t="shared" si="0"/><v>Heating and cooling</v></c><c r="B61" s="12" t="s"><v>28</v></c><c r="C61" s="12" t="s"><v>29</v></c><c r="D61" s="9"/><c r="E61" s="9"/><c r="F61" s="45" t="s"><v>340</v></c><c r="G61" s="12" t="s"><v>171</v></c><c r="H61" s="9" t="s"><v>812</v></c><c r="I61" s="9"/><c r="J61" s="9" t="s"><v>280</v></c><c r="K61" s="9"/><c r="L61" s="9"/></row><row r="62" spans="1:12" s="10" customFormat="1" ht="12"><c r="A62" s="194" t="str"><f t="shared" si="0"/><v>Lighting</v></c><c r="B62" s="12" t="s"><v>30</v></c><c r="C62" s="12" t="s"><v>31</v></c><c r="D62" s="9"/><c r="E62" s="9"/><c r="F62" s="45" t="s"><v>811</v></c><c r="G62" s="12" t="s"><v>172</v></c><c r="H62" s="9" t="s"><v>172</v></c><c r="I62" s="9"/><c r="J62" s="9" t="s"><v>281</v></c><c r="K62" s="9"/><c r="L62" s="9"/></row><row r="63" spans="1:12" s="10" customFormat="1" ht="12"><c r="A63" s="194" t="str"><f t="shared" si="0"/><v>Cooking</v></c><c r="B63" s="12" t="s"><v>32</v></c><c r="C63" s="12" t="s"><v>33</v></c><c r="D63" s="9"/><c r="E63" s="9"/><c r="F63" s="45" t="s"><v>341</v></c><c r="G63" s="12" t="s"><v>173</v></c><c r="H63" s="9" t="s"><v>220</v></c><c r="I63" s="9"/><c r="J63" s="9" t="s"><v>282</v></c><c r="K63" s="9"/><c r="L63" s="9"/></row><row r="64" spans="1:12" s="10" customFormat="1" ht="12"><c r="A64" s="194" t="str"><f t="shared" si="0"/><v>Refrigerator and freezers</v></c><c r="B64" s="12" t="s"><v>34</v></c><c r="C64" s="12" t="s"><v>35</v></c><c r="D64" s="9"/><c r="E64" s="9"/><c r="F64" s="45" t="s"><v>342</v></c><c r="G64" s="12" t="s"><v>810</v></c><c r="H64" s="9" t="s"><v>221</v></c><c r="I64" s="9"/><c r="J64" s="9" t="s"><v>809</v></c><c r="K64" s="9"/><c r="L64" s="9"/></row><row r="65" spans="1:12" s="10" customFormat="1" ht="12"><c r="A65" s="194" t="str"><f t="shared" si="0"/><v>Laundry machines and dryers</v></c><c r="B65" s="12" t="s"><v>36</v></c><c r="C65" s="12" t="s"><v>37</v></c><c r="D65" s="9"/><c r="E65" s="9"/><c r="F65" s="45" t="s"><v>343</v></c><c r="G65" s="12" t="s"><v>808</v></c><c r="H65" s="9" t="s"><v>222</v></c><c r="I65" s="9"/><c r="J65" s="9" t="s"><v>283</v></c><c r="K65" s="9"/><c r="L65" s="9"/></row><row r="66" spans="1:12" s="10" customFormat="1" ht="12"><c r="A66" s="194" t="str"><f t="shared" si="0"/><v>Dish washing</v></c><c r="B66" s="12" t="s"><v>38</v></c><c r="C66" s="12" t="s"><v>39</v></c><c r="D66" s="9"/><c r="E66" s="9"/><c r="F66" s="45" t="s"><v>344</v></c><c r="G66" s="12" t="s"><v>807</v></c><c r="H66" s="9" t="s"><v>223</v></c><c r="I66" s="9"/><c r="J66" s="9" t="s"><v>284</v></c><c r="K66" s="9"/><c r="L66" s="9"/></row><row r="67" spans="1:12" s="10" customFormat="1" ht="12"><c r="A67" s="194" t="str"><f t="shared" si="0"/><v>Tv sets</v></c><c r="B67" s="12" t="s"><v>40</v></c><c r="C67" s="12" t="s"><v>41</v></c><c r="D67" s="9"/><c r="E67" s="9"/><c r="F67" s="45" t="s"><v>345</v></c><c r="G67" s="12" t="s"><v>806</v></c><c r="H67" s="9" t="s"><v>224</v></c><c r="I67" s="9"/><c r="J67" s="9" t="s"><v>285</v></c><c r="K67" s="9"/><c r="L67" s="9"/></row><row r="68" spans="1:12" s="10" customFormat="1" ht="12"><c r="A68" s="194" t="str"><f t="shared" si="0"/><v>Other electric appliances</v></c><c r="B68" s="12" t="s"><v>42</v></c><c r="C68" s="12" t="s"><v>43</v></c><c r="D68" s="9"/><c r="E68" s="9"/><c r="F68" s="45" t="s"><v>346</v></c><c r="G68" s="12" t="s"><v>805</v></c><c r="H68" s="9" t="s"><v>225</v></c><c r="I68" s="9"/><c r="J68" s="9" t="s"><v>286</v></c><c r="K68" s="9"/><c r="L68" s="9"/></row><row r="69" spans="1:12" s="10" customFormat="1" ht="12"><c r="A69" s="194" t="str"><f t="shared" si="0"/><v>PRIMARY SECTOR</v></c><c r="B69" s="195" t="s"><v>945</v></c><c r="C69" s="196" t="s"><v>946</v></c><c r="D69" s="195"/><c r="E69" s="195"/><c r="F69" s="213" t="s"><v>947</v></c><c r="G69" s="195" t="s"><v>948</v></c><c r="H69" s="195" t="s"><v>949</v></c><c r="I69" s="195"/><c r="J69" s="195" t="s"><v>950</v></c><c r="K69" s="9"/><c r="L69" s="9"/></row><row r="70" spans="1:12" s="10" customFormat="1" ht="24"><c r="A70" s="194" t="str"><f t="shared" si="0"/><v>Agriculture, forestry and fishing</v></c><c r="B70" s="9" t="s"><v>46</v></c><c r="C70" s="12" t="s"><v>47</v></c><c r="D70" s="9"/><c r="E70" s="9"/><c r="F70" s="45" t="s"><v>347</v></c><c r="G70" s="9" t="s"><v>408</v></c><c r="H70" s="9" t="s"><v>226</v></c><c r="I70" s="9"/><c r="J70" s="9" t="s"><v>287</v></c><c r="K70" s="9"/><c r="L70" s="9"/></row><row r="71" spans="1:12" s="10" customFormat="1" ht="12"><c r="A71" s="194" t="str"><f t="shared" si="0"/><v>Mining and quarrying</v></c><c r="B71" s="9" t="s"><v>48</v></c><c r="C71" s="12" t="s"><v>49</v></c><c r="D71" s="9"/><c r="E71" s="9"/><c r="F71" s="45" t="s"><v>348</v></c><c r="G71" s="9" t="s"><v>409</v></c><c r="H71" s="9" t="s"><v>227</v></c><c r="I71" s="9"/><c r="J71" s="9" t="s"><v>288</v></c><c r="K71" s="9"/><c r="L71" s="9"/></row><row r="72" spans="1:12" s="10" customFormat="1" ht="12"><c r="A72" s="194" t="str"><f t="shared" si="0"/><v>SECONDARY SECTOR</v></c><c r="B72" s="195" t="s"><v>951</v></c><c r="C72" s="196" t="s"><v>952</v></c><c r="D72" s="195"/><c r="E72" s="195"/><c r="F72" s="213" t="s"><v>953</v></c><c r="G72" s="195" t="s"><v>954</v></c><c r="H72" s="195" t="s"><v>955</v></c><c r="I72" s="195"/><c r="J72" s="195" t="s"><v>956</v></c><c r="K72" s="9"/><c r="L72" s="9"/></row><row r="73" spans="1:12" s="10" customFormat="1" ht="12"><c r="A73" s="194" t="str"><f t="shared" ref="A73:A135" si="1">IF($A$6=$B$6,B73,"")&amp;IF($A$6=$C$6,C73,"")&amp;IF($A$6=$D$6,D73,"")&amp;IF($A$6=$E$6,E73,"")&amp;IF($A$6=$F$6,F73,"")&amp;IF($A$6=$G$6,G73,"")&amp;IF($A$6=$H$6,H73,"")&amp;IF($A$6=$I$6,I73,"")&amp;IF($A$6=$J$6,J73,"")&amp;IF($A$6=$K$6,K73,"")&amp;IF($A$6=$L$6,L73,"")</f><v>Manufacturing</v></c><c r="B73" s="9" t="s"><v>50</v></c><c r="C73" s="12" t="s"><v>51</v></c><c r="D73" s="9"/><c r="E73" s="9"/><c r="F73" s="45" t="s"><v>349</v></c><c r="G73" s="9" t="s"><v>174</v></c><c r="H73" s="9" t="s"><v>804</v></c><c r="I73" s="9"/><c r="J73" s="9" t="s"><v>803</v></c><c r="K73" s="9"/><c r="L73" s="9"/></row><row r="74" spans="1:12" s="10" customFormat="1" ht="36"><c r="A74" s="194" t="str"><f t="shared" si="1"/><v>Water supply, sewerage, waste management and remediation activities</v></c><c r="B74" s="9" t="s"><v>52</v></c><c r="C74" s="12" t="s"><v>802</v></c><c r="D74" s="9"/><c r="E74" s="9"/><c r="F74" s="45" t="s"><v>350</v></c><c r="G74" s="9" t="s"><v>410</v></c><c r="H74" s="9" t="s"><v>801</v></c><c r="I74" s="9"/><c r="J74" s="9" t="s"><v>800</v></c><c r="K74" s="9"/><c r="L74" s="9"/></row><row r="75" spans="1:12" s="10" customFormat="1" ht="12"><c r="A75" s="194" t="str"><f t="shared" si="1"/><v>Construction</v></c><c r="B75" s="9" t="s"><v>53</v></c><c r="C75" s="12" t="s"><v>54</v></c><c r="D75" s="9"/><c r="E75" s="9"/><c r="F75" s="45" t="s"><v>351</v></c><c r="G75" s="9" t="s"><v>411</v></c><c r="H75" s="9" t="s"><v>228</v></c><c r="I75" s="9"/><c r="J75" s="9" t="s"><v>289</v></c><c r="K75" s="9"/><c r="L75" s="9"/></row><row r="76" spans="1:12" s="10" customFormat="1" ht="12"><c r="A76" s="194" t="str"><f t="shared" si="1"/><v>TERTIARY SECTOR</v></c><c r="B76" s="195" t="s"><v>957</v></c><c r="C76" s="196" t="s"><v>958</v></c><c r="D76" s="195"/><c r="E76" s="195"/><c r="F76" s="213" t="s"><v>959</v></c><c r="G76" s="195" t="s"><v>960</v></c><c r="H76" s="195" t="s"><v>961</v></c><c r="I76" s="195"/><c r="J76" s="195" t="s"><v>962</v></c><c r="K76" s="9"/><c r="L76" s="9"/></row><row r="77" spans="1:12" s="10" customFormat="1" ht="24"><c r="A77" s="194" t="str"><f t="shared" si="1"/><v xml:space="preserve">Wholesale and retail trade; repair of motor vehicles and motorcycles </v></c><c r="B77" s="9" t="s"><v>55</v></c><c r="C77" s="12" t="s"><v>56</v></c><c r="D77" s="9"/><c r="E77" s="9"/><c r="F77" s="45" t="s"><v>352</v></c><c r="G77" s="9" t="s"><v>412</v></c><c r="H77" s="9" t="s"><v>799</v></c><c r="I77" s="9"/><c r="J77" s="9" t="s"><v>798</v></c><c r="K77" s="9"/><c r="L77" s="9"/></row><row r="78" spans="1:12" s="10" customFormat="1" ht="24"><c r="A78" s="194" t="str"><f t="shared" si="1"/><v>Accomodation and food service activities</v></c><c r="B78" s="9" t="s"><v>57</v></c><c r="C78" s="12" t="s"><v>58</v></c><c r="D78" s="9"/><c r="E78" s="9"/><c r="F78" s="45" t="s"><v>353</v></c><c r="G78" s="9" t="s"><v>413</v></c><c r="H78" s="9" t="s"><v>797</v></c><c r="I78" s="9"/><c r="J78" s="9" t="s"><v>796</v></c><c r="K78" s="9"/><c r="L78" s="9"/></row><row r="79" spans="1:12" s="10" customFormat="1" ht="24"><c r="A79" s="194" t="str"><f t="shared" si="1"/><v>General public administration and social security</v></c><c r="B79" s="9" t="s"><v>59</v></c><c r="C79" s="12" t="s"><v>60</v></c><c r="D79" s="9"/><c r="E79" s="9"/><c r="F79" s="45" t="s"><v>354</v></c><c r="G79" s="9" t="s"><v>414</v></c><c r="H79" s="9" t="s"><v>795</v></c><c r="I79" s="9"/><c r="J79" s="9" t="s"><v>794</v></c><c r="K79" s="9"/><c r="L79" s="9"/></row><row r="80" spans="1:12" s="10" customFormat="1" ht="24"><c r="A80" s="194" t="str"><f t="shared" si="1"/><v>Defense, justice, police and fire departments</v></c><c r="B80" s="9" t="s"><v>61</v></c><c r="C80" s="12" t="s"><v>62</v></c><c r="D80" s="9"/><c r="E80" s="9"/><c r="F80" s="45" t="s"><v>355</v></c><c r="G80" s="9" t="s"><v>175</v></c><c r="H80" s="9" t="s"><v>229</v></c><c r="I80" s="9"/><c r="J80" s="9" t="s"><v>793</v></c><c r="K80" s="9"/><c r="L80" s="9"/></row><row r="81" spans="1:12" s="10" customFormat="1" ht="12"><c r="A81" s="194" t="str"><f t="shared" si="1"/><v>Education</v></c><c r="B81" s="9" t="s"><v>63</v></c><c r="C81" s="12" t="s"><v>64</v></c><c r="D81" s="9"/><c r="E81" s="9"/><c r="F81" s="45" t="s"><v>356</v></c><c r="G81" s="9" t="s"><v>176</v></c><c r="H81" s="9" t="s"><v>230</v></c><c r="I81" s="9"/><c r="J81" s="9" t="s"><v>290</v></c><c r="K81" s="9"/><c r="L81" s="9"/></row><row r="82" spans="1:12" s="11" customFormat="1" ht="24"><c r="A82" s="194" t="str"><f t="shared" si="1"/><v>Human health and social work activities</v></c><c r="B82" s="9" t="s"><v>65</v></c><c r="C82" s="12" t="s"><v>66</v></c><c r="D82" s="9"/><c r="E82" s="9"/><c r="F82" s="45" t="s"><v>357</v></c><c r="G82" s="9" t="s"><v>177</v></c><c r="H82" s="9" t="s"><v>231</v></c><c r="I82" s="9"/><c r="J82" s="9" t="s"><v>291</v></c><c r="K82" s="9"/><c r="L82" s="9"/></row><row r="83" spans="1:12" s="10" customFormat="1" ht="12"><c r="A83" s="194" t="str"><f t="shared" si="1"/><v>Other services</v></c><c r="B83" s="9" t="s"><v>67</v></c><c r="C83" s="12" t="s"><v>68</v></c><c r="D83" s="9"/><c r="E83" s="9"/><c r="F83" s="45" t="s"><v>358</v></c><c r="G83" s="9" t="s"><v>792</v></c><c r="H83" s="9" t="s"><v>791</v></c><c r="I83" s="9"/><c r="J83" s="9" t="s"><v>292</v></c><c r="K83" s="9"/><c r="L83" s="9"/></row><row r="84" spans="1:12" s="10" customFormat="1" ht="12"><c r="A84" s="194" t="str"><f t="shared" si="1"/><v>Public lighting</v></c><c r="B84" s="9" t="s"><v>44</v></c><c r="C84" s="12" t="s"><v>45</v></c><c r="D84" s="9"/><c r="E84" s="9"/><c r="F84" s="45" t="s"><v>790</v></c><c r="G84" s="9" t="s"><v>789</v></c><c r="H84" s="9" t="s"><v>178</v></c><c r="I84" s="9"/><c r="J84" s="9" t="s"><v>293</v></c><c r="K84" s="9"/><c r="L84" s="9"/></row><row r="85" spans="1:12" s="10" customFormat="1" ht="12"><c r="A85" s="194" t="str"><f t="shared" si="1"/><v>TRANSPORTS</v></c><c r="B85" s="195" t="s"><v>963</v></c><c r="C85" s="196" t="s"><v>964</v></c><c r="D85" s="195"/><c r="E85" s="195"/><c r="F85" s="213" t="s"><v>965</v></c><c r="G85" s="195" t="s"><v>966</v></c><c r="H85" s="195" t="s"><v>967</v></c><c r="I85" s="195"/><c r="J85" s="195" t="s"><v>967</v></c><c r="K85" s="9"/><c r="L85" s="9"/></row><row r="86" spans="1:12" s="10" customFormat="1" ht="36"><c r="A86" s="218" t="str"><f t="shared" si="1"/><v>Passenger road transport and other passenger road transport services (public transports, taxi, tourism, school buses, etc.)</v></c><c r="B86" s="9" t="s"><v>1023</v></c><c r="C86" s="12" t="s"><v>1019</v></c><c r="D86" s="9"/><c r="E86" s="9"/><c r="F86" s="9" t="s"><v>1027</v></c><c r="G86" s="212"/><c r="H86" s="212"/><c r="I86" s="9"/><c r="J86" s="9" t="s"><v>1024</v></c><c r="K86" s="9"/><c r="L86" s="9"/></row><row r="87" spans="1:12" s="10" customFormat="1" ht="24"><c r="A87" s="218" t="str"><f t="shared" si="1"/><v>Freight transport by road and removal services</v></c><c r="B87" s="9" t="s"><v>70</v></c><c r="C87" s="12" t="s"><v>71</v></c><c r="D87" s="9"/><c r="E87" s="9"/><c r="F87" s="45" t="s"><v>359</v></c><c r="G87" s="9" t="s"><v>415</v></c><c r="H87" s="9" t="s"><v>232</v></c><c r="I87" s="9"/><c r="J87" s="9" t="s"><v>788</v></c><c r="K87" s="9"/><c r="L87" s="9"/></row><row r="88" spans="1:12" s="10" customFormat="1" ht="12"><c r="A88" s="218" t="str"><f t="shared" si="1"/><v>Other fleet for public and private services</v></c><c r="B88" s="9" t="s"><v>1020</v></c><c r="C88" s="12" t="s"><v>1021</v></c><c r="D88" s="9"/><c r="E88" s="9"/><c r="F88" s="9" t="s"><v>1028</v></c><c r="G88" s="212"/><c r="H88" s="212"/><c r="I88" s="9"/><c r="J88" s="9" t="s"><v>1025</v></c><c r="K88" s="9"/><c r="L88" s="9"/></row><row r="89" spans="1:12" s="10" customFormat="1" ht="12"><c r="A89" s="218" t="str"><f>IF($A$6=$B$6,B89,"")&amp;IF($A$6=$C$6,C89,"")&amp;IF($A$6=$D$6,D89,"")&amp;IF($A$6=$E$6,E89,"")&amp;IF($A$6=$F$6,F89,"")&amp;IF($A$6=$G$6,G89,"")&amp;IF($A$6=$H$6,H89,"")&amp;IF($A$6=$I$6,I89,"")&amp;IF($A$6=$J$6,J89,"")&amp;IF($A$6=$K$6,K89,"")&amp;IF($A$6=$L$6,L89,"")</f><v>Private transports</v></c><c r="B89" s="9" t="s"><v>69</v></c><c r="C89" s="12" t="s"><v>1022</v></c><c r="D89" s="9"/><c r="E89" s="9"/><c r="F89" s="45" t="s"><v>1029</v></c><c r="G89" s="9" t="s"><v>179</v></c><c r="H89" s="9" t="s"><v>233</v></c><c r="I89" s="9"/><c r="J89" s="9" t="s"><v>294</v></c><c r="K89" s="9"/><c r="L89" s="9"/></row><row r="90" spans="1:12" s="10" customFormat="1" ht="36"><c r="A90" s="194" t="str"><f t="shared" si="1"/><v>Reexportation (ships, airplanes, industrial free zones, national and international militar installations, etc.)</v></c><c r="B90" s="9" t="s"><v>787</v></c><c r="C90" s="12" t="s"><v>786</v></c><c r="D90" s="9"/><c r="E90" s="9"/><c r="F90" s="45" t="s"><v>785</v></c><c r="G90" s="9" t="s"><v>784</v></c><c r="H90" s="9" t="s"><v>783</v></c><c r="I90" s="9"/><c r="J90" s="9" t="s"><v>782</v></c><c r="K90" s="9"/><c r="L90" s="9"/></row><row r="91" spans="1:12" s="10" customFormat="1" ht="36"><c r="A91" s="194" t="str"><f t="shared" si="1"/><v>Activities with intensive use of energy for exportation (to exclude in the island energy balance)</v></c><c r="B91" s="9" t="s"><v>781</v></c><c r="C91" s="12" t="s"><v>780</v></c><c r="D91" s="9"/><c r="E91" s="9"/><c r="F91" s="45" t="s"><v>779</v></c><c r="G91" s="9" t="s"><v>778</v></c><c r="H91" s="9" t="s"><v>777</v></c><c r="I91" s="9"/><c r="J91" s="9" t="s"><v>776</v></c><c r="K91" s="9"/><c r="L91" s="9"/></row><row r="92" spans="1:12" s="10" customFormat="1" ht="24"><c r="A92" s="194" t="str"><f t="shared" si="1"/><v>Other (to exclude in the island energy balance)</v></c><c r="B92" s="9" t="s"><v>775</v></c><c r="C92" s="12" t="s"><v>774</v></c><c r="D92" s="9"/><c r="E92" s="9"/><c r="F92" s="45" t="s"><v>773</v></c><c r="G92" s="9" t="s"><v>772</v></c><c r="H92" s="9" t="s"><v>771</v></c><c r="I92" s="9"/><c r="J92" s="9" t="s"><v>770</v></c><c r="K92" s="9"/><c r="L92" s="9"/></row><row r="93" spans="1:12" s="10" customFormat="1" ht="12"><c r="A93" s="194" t="str"><f t="shared" si="1"/><v>ENERGY FOR FINAL USE</v></c><c r="B93" s="9" t="s"><v>463</v></c><c r="C93" s="12" t="s"><v>464</v></c><c r="D93" s="9"/><c r="E93" s="9"/><c r="F93" s="45" t="s"><v>465</v></c><c r="G93" s="9" t="s"><v>466</v></c><c r="H93" s="9" t="s"><v>467</v></c><c r="I93" s="9"/><c r="J93" s="9" t="s"><v>468</v></c><c r="K93" s="9"/><c r="L93" s="9"/></row><row r="94" spans="1:12" s="10" customFormat="1" ht="12"><c r="A94" s="194" t="str"><f t="shared" si="1"/><v>Centralized energy services</v></c><c r="B94" s="9" t="s"><v>469</v></c><c r="C94" s="12" t="s"><v>470</v></c><c r="D94" s="9"/><c r="E94" s="9"/><c r="F94" s="45" t="s"><v>471</v></c><c r="G94" s="9" t="s"><v>472</v></c><c r="H94" s="9" t="s"><v>473</v></c><c r="I94" s="9"/><c r="J94" s="9" t="s"><v>474</v></c><c r="K94" s="9"/><c r="L94" s="9"/></row><row r="95" spans="1:12" s="10" customFormat="1" ht="12"><c r="A95" s="194" t="str"><f t="shared" si="1"/><v>Electricity from public grid</v></c><c r="B95" s="9" t="s"><v>475</v></c><c r="C95" s="12" t="s"><v>476</v></c><c r="D95" s="9"/><c r="E95" s="9"/><c r="F95" s="45" t="s"><v>477</v></c><c r="G95" s="9" t="s"><v>478</v></c><c r="H95" s="9" t="s"><v>479</v></c><c r="I95" s="9"/><c r="J95" s="9" t="s"><v>480</v></c><c r="K95" s="9"/><c r="L95" s="9"/></row><row r="96" spans="1:12" s="10" customFormat="1" ht="12"><c r="A96" s="194" t="str"><f t="shared" si="1"/><v>Heat from district heating</v></c><c r="B96" s="9" t="s"><v>481</v></c><c r="C96" s="12" t="s"><v>482</v></c><c r="D96" s="9"/><c r="E96" s="9"/><c r="F96" s="45" t="s"><v>483</v></c><c r="G96" s="9" t="s"><v>484</v></c><c r="H96" s="9" t="s"><v>485</v></c><c r="I96" s="9"/><c r="J96" s="9" t="s"><v>486</v></c><c r="K96" s="9"/><c r="L96" s="9"/></row><row r="97" spans="1:12" s="10" customFormat="1" ht="12"><c r="A97" s="20" t="str"><f t="shared" si="1"/><v>Cold from district cooling</v></c><c r="B97" s="9" t="s"><v>487</v></c><c r="C97" s="12" t="s"><v>488</v></c><c r="D97" s="9"/><c r="E97" s="9"/><c r="F97" s="45" t="s"><v>489</v></c><c r="G97" s="9" t="s"><v>490</v></c><c r="H97" s="9" t="s"><v>491</v></c><c r="I97" s="9"/><c r="J97" s="9" t="s"><v>492</v></c><c r="K97" s="9"/><c r="L97" s="9"/></row><row r="98" spans="1:12" s="10" customFormat="1" ht="12"><c r="A98" s="20" t="str"><f t="shared" si="1"/><v>Fossil fuels</v></c><c r="B98" s="9" t="s"><v>445</v></c><c r="C98" s="12" t="s"><v>493</v></c><c r="D98" s="9"/><c r="E98" s="9"/><c r="F98" s="45" t="s"><v>494</v></c><c r="G98" s="9" t="s"><v>495</v></c><c r="H98" s="9" t="s"><v>496</v></c><c r="I98" s="9"/><c r="J98" s="9" t="s"><v>497</v></c><c r="K98" s="9"/><c r="L98" s="9"/></row><row r="99" spans="1:12" s="10" customFormat="1" ht="12"><c r="A99" s="20" t="str"><f t="shared" si="1"/><v>Fueloil</v></c><c r="B99" s="9" t="s"><v>498</v></c><c r="C99" s="12" t="s"><v>499</v></c><c r="D99" s="9"/><c r="E99" s="9"/><c r="F99" s="45" t="s"><v>500</v></c><c r="G99" s="9" t="s"><v>501</v></c><c r="H99" s="9" t="s"><v>502</v></c><c r="I99" s="9"/><c r="J99" s="9" t="s"><v>503</v></c><c r="K99" s="9"/><c r="L99" s="9"/></row><row r="100" spans="1:12" s="10" customFormat="1" ht="12"><c r="A100" s="20" t="str"><f t="shared" si="1"/><v>Diesel</v></c><c r="B100" s="9" t="s"><v>447</v></c><c r="C100" s="12" t="s"><v>504</v></c><c r="D100" s="9"/><c r="E100" s="9"/><c r="F100" s="45" t="s"><v>505</v></c><c r="G100" s="9" t="s"><v>447</v></c><c r="H100" s="9" t="s"><v>447</v></c><c r="I100" s="9"/><c r="J100" s="9" t="s"><v>506</v></c><c r="K100" s="9"/><c r="L100" s="9"/></row><row r="101" spans="1:12" s="10" customFormat="1" ht="12"><c r="A101" s="20" t="str"><f t="shared" si="1"/><v>Gasoline</v></c><c r="B101" s="9" t="s"><v>448</v></c><c r="C101" s="12" t="s"><v>507</v></c><c r="D101" s="9"/><c r="E101" s="9"/><c r="F101" s="45" t="s"><v>508</v></c><c r="G101" s="9" t="s"><v>509</v></c><c r="H101" s="9" t="s"><v>510</v></c><c r="I101" s="9"/><c r="J101" s="9" t="s"><v>511</v></c><c r="K101" s="9"/><c r="L101" s="9"/></row><row r="102" spans="1:12" s="10" customFormat="1" ht="12"><c r="A102" s="20" t="str"><f t="shared" si="1"/><v>LPG</v></c><c r="B102" s="9" t="s"><v>512</v></c><c r="C102" s="12" t="s"><v>513</v></c><c r="D102" s="9"/><c r="E102" s="9"/><c r="F102" s="45" t="s"><v>514</v></c><c r="G102" s="9" t="s"><v>512</v></c><c r="H102" s="9" t="s"><v>512</v></c><c r="I102" s="9"/><c r="J102" s="9" t="s"><v>515</v></c><c r="K102" s="9"/><c r="L102" s="9"/></row><row r="103" spans="1:12" s="10" customFormat="1" ht="12"><c r="A103" s="20" t="str"><f t="shared" si="1"/><v>Natural gas</v></c><c r="B103" s="9" t="s"><v>446</v></c><c r="C103" s="12" t="s"><v>516</v></c><c r="D103" s="9"/><c r="E103" s="9"/><c r="F103" s="45" t="s"><v>517</v></c><c r="G103" s="9" t="s"><v>518</v></c><c r="H103" s="9" t="s"><v>518</v></c><c r="I103" s="9"/><c r="J103" s="9" t="s"><v>519</v></c><c r="K103" s="9"/><c r="L103" s="9"/></row><row r="104" spans="1:12" s="10" customFormat="1" ht="12"><c r="A104" s="20" t="str"><f t="shared" si="1"/><v>Coal</v></c><c r="B104" s="9" t="s"><v>449</v></c><c r="C104" s="12" t="s"><v>520</v></c><c r="D104" s="9"/><c r="E104" s="9"/><c r="F104" s="45" t="s"><v>521</v></c><c r="G104" s="9" t="s"><v>522</v></c><c r="H104" s="9" t="s"><v>523</v></c><c r="I104" s="9"/><c r="J104" s="9" t="s"><v>524</v></c><c r="K104" s="9"/><c r="L104" s="9"/></row><row r="105" spans="1:12" s="10" customFormat="1" ht="36"><c r="A105" s="20" t="str"><f t="shared" si="1"/><v>Renewable energy sources (excluding electricity and heat sold to public networks)</v></c><c r="B105" s="12" t="s"><v>525</v></c><c r="C105" s="12" t="s"><v>526</v></c><c r="D105" s="9"/><c r="E105" s="9"/><c r="F105" s="45" t="s"><v>527</v></c><c r="G105" s="12" t="s"><v>528</v></c><c r="H105" s="9" t="s"><v>529</v></c><c r="I105" s="9"/><c r="J105" s="9" t="s"><v>530</v></c><c r="K105" s="9"/><c r="L105" s="9"/></row><row r="106" spans="1:12" s="10" customFormat="1" ht="24"><c r="A106" s="20" t="str"><f t="shared" si="1"/><v>Renewable energy sources (from systems connected to public networks)</v></c><c r="B106" s="12" t="s"><v>769</v></c><c r="C106" s="12" t="s"><v>768</v></c><c r="D106" s="9"/><c r="E106" s="9"/><c r="F106" s="45" t="s"><v>767</v></c><c r="G106" s="12" t="s"><v>766</v></c><c r="H106" s="9" t="s"><v>765</v></c><c r="I106" s="9"/><c r="J106" s="9" t="s"><v>764</v></c><c r="K106" s="9"/><c r="L106" s="9"/></row><row r="107" spans="1:12" s="10" customFormat="1" ht="12"><c r="A107" s="20" t="str"><f t="shared" si="1"/><v>Renewable energy sources</v></c><c r="B107" s="9" t="s"><v>763</v></c><c r="C107" s="12" t="s"><v>762</v></c><c r="D107" s="9"/><c r="E107" s="9"/><c r="F107" s="45" t="s"><v>761</v></c><c r="G107" s="9" t="s"><v>760</v></c><c r="H107" s="9" t="s"><v>759</v></c><c r="I107" s="9"/><c r="J107" s="9" t="s"><v>758</v></c><c r="K107" s="9"/><c r="L107" s="9"/></row><row r="108" spans="1:12" s="10" customFormat="1" ht="12"><c r="A108" s="20" t="str"><f t="shared" si="1"/><v>Hydro</v></c><c r="B108" s="9" t="s"><v>72</v></c><c r="C108" s="9" t="s"><v>73</v></c><c r="D108" s="9"/><c r="E108" s="9"/><c r="F108" s="45" t="s"><v>364</v></c><c r="G108" s="9" t="s"><v>183</v></c><c r="H108" s="9" t="s"><v>72</v></c><c r="I108" s="9"/><c r="J108" s="9" t="s"><v>531</v></c><c r="K108" s="9"/><c r="L108" s="9"/></row><row r="109" spans="1:12" s="10" customFormat="1" ht="12"><c r="A109" s="20" t="str"><f t="shared" si="1"/><v>Wind</v></c><c r="B109" s="9" t="s"><v>74</v></c><c r="C109" s="9" t="s"><v>75</v></c><c r="D109" s="9"/><c r="E109" s="9"/><c r="F109" s="45" t="s"><v>365</v></c><c r="G109" s="9" t="s"><v>184</v></c><c r="H109" s="9" t="s"><v>238</v></c><c r="I109" s="9"/><c r="J109" s="9" t="s"><v>300</v></c><c r="K109" s="9"/><c r="L109" s="9"/></row><row r="110" spans="1:12" s="10" customFormat="1" ht="12"><c r="A110" s="20" t="str"><f t="shared" si="1"/><v>Solar</v></c><c r="B110" s="9" t="s"><v>76</v></c><c r="C110" s="9" t="s"><v>76</v></c><c r="D110" s="9"/><c r="E110" s="9"/><c r="F110" s="45" t="s"><v>366</v></c><c r="G110" s="9" t="s"><v>185</v></c><c r="H110" s="9" t="s"><v>532</v></c><c r="I110" s="9"/><c r="J110" s="9" t="s"><v>301</v></c><c r="K110" s="9"/><c r="L110" s="9"/></row><row r="111" spans="1:12" s="10" customFormat="1" ht="12"><c r="A111" s="20" t="str"><f t="shared" si="1"/><v>Geothermal</v></c><c r="B111" s="9" t="s"><v>77</v></c><c r="C111" s="9" t="s"><v>78</v></c><c r="D111" s="9"/><c r="E111" s="9"/><c r="F111" s="45" t="s"><v>367</v></c><c r="G111" s="9" t="s"><v>186</v></c><c r="H111" s="9" t="s"><v>239</v></c><c r="I111" s="9"/><c r="J111" s="9" t="s"><v>533</v></c><c r="K111" s="9"/><c r="L111" s="9"/></row><row r="112" spans="1:12" s="10" customFormat="1" ht="12"><c r="A112" s="20" t="str"><f t="shared" si="1"/><v>Ocean</v></c><c r="B112" s="9" t="s"><v>79</v></c><c r="C112" s="9" t="s"><v>80</v></c><c r="D112" s="9"/><c r="E112" s="9"/><c r="F112" s="45" t="s"><v>368</v></c><c r="G112" s="9" t="s"><v>534</v></c><c r="H112" s="9" t="s"><v>535</v></c><c r="I112" s="9"/><c r="J112" s="9" t="s"><v>536</v></c><c r="K112" s="9"/><c r="L112" s="9"/></row><row r="113" spans="1:12" s="10" customFormat="1" ht="12"><c r="A113" s="20" t="str"><f t="shared" si="1"/><v>Biomass</v></c><c r="B113" s="9" t="s"><v>81</v></c><c r="C113" s="9" t="s"><v>82</v></c><c r="D113" s="9"/><c r="E113" s="9"/><c r="F113" s="45" t="s"><v>369</v></c><c r="G113" s="9" t="s"><v>82</v></c><c r="H113" s="9" t="s"><v>240</v></c><c r="I113" s="9"/><c r="J113" s="9" t="s"><v>81</v></c><c r="K113" s="9"/><c r="L113" s="9"/></row><row r="114" spans="1:12" s="10" customFormat="1" ht="12"><c r="A114" s="20" t="str"><f t="shared" si="1"/><v>Urban waste</v></c><c r="B114" s="9" t="s"><v>83</v></c><c r="C114" s="9" t="s"><v>84</v></c><c r="D114" s="9"/><c r="E114" s="9"/><c r="F114" s="45" t="s"><v>370</v></c><c r="G114" s="9" t="s"><v>537</v></c><c r="H114" s="9" t="s"><v>241</v></c><c r="I114" s="9"/><c r="J114" s="9" t="s"><v>538</v></c><c r="K114" s="9"/><c r="L114" s="9"/></row><row r="115" spans="1:12" s="10" customFormat="1" ht="12"><c r="A115" s="20" t="str"><f t="shared" si="1"/><v>Energy recovery</v></c><c r="B115" s="9" t="s"><v>539</v></c><c r="C115" s="9" t="s"><v>540</v></c><c r="D115" s="9"/><c r="E115" s="9"/><c r="F115" s="45" t="s"><v>541</v></c><c r="G115" s="9" t="s"><v>542</v></c><c r="H115" s="9" t="s"><v>543</v></c><c r="I115" s="9"/><c r="J115" s="9" t="s"><v>544</v></c><c r="K115" s="9"/><c r="L115" s="9"/></row><row r="116" spans="1:12" s="10" customFormat="1" ht="12"><c r="A116" s="20" t="str"><f t="shared" si="1"/><v>Subtotal</v></c><c r="B116" s="9" t="s"><v>452</v></c><c r="C116" s="9" t="s"><v>452</v></c><c r="D116" s="9"/><c r="E116" s="9"/><c r="F116" s="45" t="s"><v>459</v></c><c r="G116" s="9" t="s"><v>460</v></c><c r="H116" s="9" t="s"><v>461</v></c><c r="I116" s="9"/><c r="J116" s="9" t="s"><v>462</v></c><c r="K116" s="9"/><c r="L116" s="9"/></row><row r="117" spans="1:12" s="10" customFormat="1" ht="12"><c r="A117" s="20" t="str"><f t="shared" si="1"/><v>TOTAL FOR INTERNAL MARKET</v></c><c r="B117" s="9" t="s"><v>757</v></c><c r="C117" s="9" t="s"><v>756</v></c><c r="D117" s="9"/><c r="E117" s="9"/><c r="F117" s="45" t="s"><v>755</v></c><c r="G117" s="9" t="s"><v>754</v></c><c r="H117" s="9" t="s"><v>753</v></c><c r="I117" s="9"/><c r="J117" s="9" t="s"><v>752</v></c><c r="K117" s="9"/><c r="L117" s="9"/></row><row r="118" spans="1:12" s="10" customFormat="1" ht="12"><c r="A118" s="20" t="str"><f t="shared" si="1"/><v>TOTAL</v></c><c r="B118" s="9" t="s"><v>85</v></c><c r="C118" s="9" t="s"><v>85</v></c><c r="D118" s="9"/><c r="E118" s="9"/><c r="F118" s="45" t="s"><v>386</v></c><c r="G118" s="9" t="s"><v>85</v></c><c r="H118" s="9" t="s"><v>85</v></c><c r="I118" s="9"/><c r="J118" s="9" t="s"><v>319</v></c><c r="K118" s="9"/><c r="L118" s="9"/></row><row r="119" spans="1:12" s="10" customFormat="1" ht="24"><c r="A119" s="20" t="str"><f t="shared" si="1"/><v>SECONDARY ENERGY PRODUCTION AND ENERGY FLUXES</v></c><c r="B119" s="9" t="s"><v>86</v></c><c r="C119" s="9" t="s"><v>87</v></c><c r="D119" s="9"/><c r="E119" s="9"/><c r="F119" s="45" t="s"><v>751</v></c><c r="G119" s="9" t="s"><v>180</v></c><c r="H119" s="9" t="s"><v>750</v></c><c r="I119" s="9"/><c r="J119" s="9" t="s"><v>749</v></c><c r="K119" s="9"/><c r="L119" s="9"/></row><row r="120" spans="1:12" s="10" customFormat="1" ht="12"><c r="A120" s="20" t="str"><f t="shared" si="1"/><v>PRODUCTION SECTOR</v></c><c r="B120" s="9" t="s"><v>748</v></c><c r="C120" s="9" t="s"><v>747</v></c><c r="D120" s="9"/><c r="E120" s="9"/><c r="F120" s="45" t="s"><v>746</v></c><c r="G120" s="9" t="s"><v>745</v></c><c r="H120" s="9" t="s"><v>744</v></c><c r="I120" s="9"/><c r="J120" s="9" t="s"><v>743</v></c><c r="K120" s="9"/><c r="L120" s="9"/></row><row r="121" spans="1:12" s="10" customFormat="1" ht="12"><c r="A121" s="20" t="str"><f t="shared" si="1"/><v>ENERGY SOURCE</v></c><c r="B121" s="9" t="s"><v>742</v></c><c r="C121" s="9" t="s"><v>741</v></c><c r="D121" s="9"/><c r="E121" s="9"/><c r="F121" s="45" t="s"><v>740</v></c><c r="G121" s="9" t="s"><v>739</v></c><c r="H121" s="9" t="s"><v>738</v></c><c r="I121" s="9"/><c r="J121" s="9" t="s"><v>737</v></c><c r="K121" s="9"/><c r="L121" s="9"/></row><row r="122" spans="1:12" s="10" customFormat="1" ht="12"><c r="A122" s="20" t="str"><f t="shared" si="1"/><v>Energy product</v></c><c r="B122" s="9" t="s"><v>736</v></c><c r="C122" s="9" t="s"><v>735</v></c><c r="D122" s="9"/><c r="E122" s="9"/><c r="F122" s="45" t="s"><v>734</v></c><c r="G122" s="9" t="s"><v>733</v></c><c r="H122" s="9" t="s"><v>732</v></c><c r="I122" s="9"/><c r="J122" s="9" t="s"><v>731</v></c><c r="K122" s="9"/><c r="L122" s="9"/></row><row r="123" spans="1:12" s="10" customFormat="1" ht="12"><c r="A123" s="20" t="str"><f t="shared" si="1"/><v>Electricity</v></c><c r="B123" s="9" t="s"><v>730</v></c><c r="C123" s="9" t="s"><v>729</v></c><c r="D123" s="9"/><c r="E123" s="9"/><c r="F123" s="45" t="s"><v>728</v></c><c r="G123" s="9" t="s"><v>727</v></c><c r="H123" s="9" t="s"><v>727</v></c><c r="I123" s="9"/><c r="J123" s="9" t="s"><v>726</v></c><c r="K123" s="9"/><c r="L123" s="9"/></row><row r="124" spans="1:12" s="10" customFormat="1" ht="12"><c r="A124" s="20" t="str"><f t="shared" si="1"/><v>Heat</v></c><c r="B124" s="9" t="s"><v>725</v></c><c r="C124" s="9" t="s"><v>724</v></c><c r="D124" s="9"/><c r="E124" s="9"/><c r="F124" s="45" t="s"><v>723</v></c><c r="G124" s="9" t="s"><v>722</v></c><c r="H124" s="9" t="s"><v>721</v></c><c r="I124" s="9"/><c r="J124" s="9" t="s"><v>720</v></c><c r="K124" s="9"/><c r="L124" s="9"/></row><row r="125" spans="1:12" s="10" customFormat="1" ht="12"><c r="A125" s="20" t="str"><f t="shared" si="1"/><v>Cold</v></c><c r="B125" s="9" t="s"><v>719</v></c><c r="C125" s="9" t="s"><v>718</v></c><c r="D125" s="9"/><c r="E125" s="9"/><c r="F125" s="45" t="s"><v>717</v></c><c r="G125" s="9" t="s"><v>490</v></c><c r="H125" s="9" t="s"><v>716</v></c><c r="I125" s="9"/><c r="J125" s="9" t="s"><v>715</v></c><c r="K125" s="9"/><c r="L125" s="9"/></row><row r="126" spans="1:12" s="10" customFormat="1" ht="36"><c r="A126" s="20" t="str"><f t="shared" si="1"/><v>PRIMARY ENERGY CONVERTED TO SECONDARY ENERGY (primary energy consumption)</v></c><c r="B126" s="9" t="s"><v>714</v></c><c r="C126" s="9" t="s"><v>713</v></c><c r="D126" s="9"/><c r="E126" s="9"/><c r="F126" s="45" t="s"><v>712</v></c><c r="G126" s="9" t="s"><v>711</v></c><c r="H126" s="9" t="s"><v>710</v></c><c r="I126" s="9"/><c r="J126" s="9" t="s"><v>709</v></c><c r="K126" s="9"/><c r="L126" s="9"/></row><row r="127" spans="1:12" s="10" customFormat="1" ht="24"><c r="A127" s="20" t="str"><f t="shared" si="1"/><v>Conversion losses from primary to secondary energy</v></c><c r="B127" s="9" t="s"><v>708</v></c><c r="C127" s="9" t="s"><v>707</v></c><c r="D127" s="9"/><c r="E127" s="9"/><c r="F127" s="45" t="s"><v>706</v></c><c r="G127" s="9" t="s"><v>705</v></c><c r="H127" s="9" t="s"><v>704</v></c><c r="I127" s="9"/><c r="J127" s="9" t="s"><v>703</v></c><c r="K127" s="9"/><c r="L127" s="9"/></row><row r="128" spans="1:12" s="10" customFormat="1" ht="12"><c r="A128" s="20" t="str"><f t="shared" si="1"/><v>ENERGY CONVERSION EFFICIENCY</v></c><c r="B128" s="9" t="s"><v>702</v></c><c r="C128" s="9" t="s"><v>701</v></c><c r="D128" s="9"/><c r="E128" s="9"/><c r="F128" s="45" t="s"><v>700</v></c><c r="G128" s="9" t="s"><v>699</v></c><c r="H128" s="9" t="s"><v>698</v></c><c r="I128" s="9"/><c r="J128" s="9" t="s"><v>697</v></c><c r="K128" s="9"/><c r="L128" s="9"/></row><row r="129" spans="1:12" s="10" customFormat="1" ht="12"><c r="A129" s="20" t="str"><f t="shared" si="1"/><v>ENERGY FLUXES</v></c><c r="B129" s="9" t="s"><v>696</v></c><c r="C129" s="9" t="s"><v>695</v></c><c r="D129" s="9"/><c r="E129" s="9"/><c r="F129" s="45" t="s"><v>694</v></c><c r="G129" s="9" t="s"><v>693</v></c><c r="H129" s="9" t="s"><v>692</v></c><c r="I129" s="9"/><c r="J129" s="9" t="s"><v>691</v></c><c r="K129" s="9"/><c r="L129" s="9"/></row><row r="130" spans="1:12" s="10" customFormat="1" ht="12"><c r="A130" s="20" t="str"><f t="shared" si="1"/><v>Storage</v></c><c r="B130" s="9" t="s"><v>88</v></c><c r="C130" s="9" t="s"><v>89</v></c><c r="D130" s="9"/><c r="E130" s="9"/><c r="F130" s="45" t="s"><v>371</v></c><c r="G130" s="9" t="s"><v>189</v></c><c r="H130" s="9" t="s"><v>690</v></c><c r="I130" s="9"/><c r="J130" s="9" t="s"><v>689</v></c><c r="K130" s="9"/><c r="L130" s="9"/></row><row r="131" spans="1:12" s="10" customFormat="1" ht="12"><c r="A131" s="20" t="str"><f t="shared" si="1"/><v>Input to storage</v></c><c r="B131" s="9" t="s"><v>688</v></c><c r="C131" s="9" t="s"><v>687</v></c><c r="D131" s="9"/><c r="E131" s="9"/><c r="F131" s="45" t="s"><v>686</v></c><c r="G131" s="9" t="s"><v>685</v></c><c r="H131" s="9" t="s"><v>684</v></c><c r="I131" s="9"/><c r="J131" s="9" t="s"><v>683</v></c><c r="K131" s="9"/><c r="L131" s="9"/></row><row r="132" spans="1:12" s="10" customFormat="1" ht="12"><c r="A132" s="20" t="str"><f t="shared" si="1"/><v>Output from storage</v></c><c r="B132" s="9" t="s"><v>682</v></c><c r="C132" s="9" t="s"><v>681</v></c><c r="D132" s="9"/><c r="E132" s="9"/><c r="F132" s="45" t="s"><v>680</v></c><c r="G132" s="9" t="s"><v>679</v></c><c r="H132" s="9" t="s"><v>678</v></c><c r="I132" s="9"/><c r="J132" s="9" t="s"><v>677</v></c><c r="K132" s="9"/><c r="L132" s="9"/></row><row r="133" spans="1:12" s="10" customFormat="1" ht="12"><c r="A133" s="20" t="str"><f t="shared" si="1"/><v>External connection</v></c><c r="B133" s="9" t="s"><v>90</v></c><c r="C133" s="9" t="s"><v>91</v></c><c r="D133" s="9"/><c r="E133" s="9"/><c r="F133" s="45" t="s"><v>676</v></c><c r="G133" s="9" t="s"><v>675</v></c><c r="H133" s="9" t="s"><v>242</v></c><c r="I133" s="9"/><c r="J133" s="9" t="s"><v>674</v></c><c r="K133" s="9"/><c r="L133" s="9"/></row><row r="134" spans="1:12" s="10" customFormat="1" ht="12"><c r="A134" s="20" t="str"><f t="shared" si="1"/><v>Import to island</v></c><c r="B134" s="9" t="s"><v>673</v></c><c r="C134" s="9" t="s"><v>672</v></c><c r="D134" s="9"/><c r="E134" s="9"/><c r="F134" s="45" t="s"><v>671</v></c><c r="G134" s="9" t="s"><v>670</v></c><c r="H134" s="9" t="s"><v>669</v></c><c r="I134" s="9"/><c r="J134" s="9" t="s"><v>668</v></c><c r="K134" s="9"/><c r="L134" s="9"/></row><row r="135" spans="1:12" s="10" customFormat="1" ht="12"><c r="A135" s="20" t="str"><f t="shared" si="1"/><v>Export from island</v></c><c r="B135" s="9" t="s"><v>667</v></c><c r="C135" s="9" t="s"><v>666</v></c><c r="D135" s="9"/><c r="E135" s="9"/><c r="F135" s="45" t="s"><v>665</v></c><c r="G135" s="9" t="s"><v>664</v></c><c r="H135" s="9" t="s"><v>663</v></c><c r="I135" s="9"/><c r="J135" s="9" t="s"><v>662</v></c><c r="K135" s="9"/><c r="L135" s="9"/></row><row r="136" spans="1:12" s="10" customFormat="1" ht="12"><c r="A136" s="20" t="str"><f t="shared" ref="A136:A199" si="2">IF($A$6=$B$6,B136,"")&amp;IF($A$6=$C$6,C136,"")&amp;IF($A$6=$D$6,D136,"")&amp;IF($A$6=$E$6,E136,"")&amp;IF($A$6=$F$6,F136,"")&amp;IF($A$6=$G$6,G136,"")&amp;IF($A$6=$H$6,H136,"")&amp;IF($A$6=$I$6,I136,"")&amp;IF($A$6=$J$6,J136,"")&amp;IF($A$6=$K$6,K136,"")&amp;IF($A$6=$L$6,L136,"")</f><v>Reexportation and external consumption</v></c><c r="B136" s="9" t="s"><v>661</v></c><c r="C136" s="12" t="s"><v>660</v></c><c r="D136" s="9"/><c r="E136" s="9"/><c r="F136" s="45" t="s"><v>659</v></c><c r="G136" s="9" t="s"><v>658</v></c><c r="H136" s="9" t="s"><v>657</v></c><c r="I136" s="9"/><c r="J136" s="9" t="s"><v>656</v></c><c r="K136" s="9"/><c r="L136" s="9"/></row><row r="137" spans="1:12" s="10" customFormat="1" ht="12"><c r="A137" s="20" t="str"><f t="shared" si="2"/><v>Distribution losses and self-consumption</v></c><c r="B137" s="9" t="s"><v>92</v></c><c r="C137" s="9" t="s"><v>93</v></c><c r="D137" s="9"/><c r="E137" s="9"/><c r="F137" s="45" t="s"><v>655</v></c><c r="G137" s="9" t="s"><v>654</v></c><c r="H137" s="9" t="s"><v>653</v></c><c r="I137" s="9"/><c r="J137" s="9" t="s"><v>652</v></c><c r="K137" s="9"/><c r="L137" s="9"/></row><row r="138" spans="1:12" s="10" customFormat="1" ht="12"><c r="A138" s="20" t="str"><f t="shared" si="2"/><v>SECONDARY ENERGY CONVERSION</v></c><c r="B138" s="9" t="s"><v>651</v></c><c r="C138" s="9" t="s"><v>650</v></c><c r="D138" s="9"/><c r="E138" s="9"/><c r="F138" s="45" t="s"><v>649</v></c><c r="G138" s="9" t="s"><v>648</v></c><c r="H138" s="9" t="s"><v>647</v></c><c r="I138" s="9"/><c r="J138" s="9" t="s"><v>646</v></c><c r="K138" s="9"/><c r="L138" s="9"/></row><row r="139" spans="1:12" s="10" customFormat="1" ht="12"><c r="A139" s="20" t="str"><f t="shared" si="2"/><v>Electricity conversion to cold</v></c><c r="B139" s="9" t="s"><v>645</v></c><c r="C139" s="9" t="s"><v>644</v></c><c r="D139" s="9"/><c r="E139" s="9"/><c r="F139" s="45" t="s"><v>643</v></c><c r="G139" s="9" t="s"><v>642</v></c><c r="H139" s="9" t="s"><v>641</v></c><c r="I139" s="9"/><c r="J139" s="9" t="s"><v>640</v></c><c r="K139" s="9"/><c r="L139" s="9"/></row><row r="140" spans="1:12" s="10" customFormat="1" ht="12"><c r="A140" s="20" t="str"><f t="shared" si="2"/><v>Heat conversion to cold</v></c><c r="B140" s="9" t="s"><v>639</v></c><c r="C140" s="9" t="s"><v>638</v></c><c r="D140" s="9"/><c r="E140" s="9"/><c r="F140" s="45" t="s"><v>637</v></c><c r="G140" s="9" t="s"><v>636</v></c><c r="H140" s="9" t="s"><v>635</v></c><c r="I140" s="9"/><c r="J140" s="9" t="s"><v>634</v></c><c r="K140" s="9"/><c r="L140" s="9"/></row><row r="141" spans="1:12" s="10" customFormat="1" ht="12"><c r="A141" s="20" t="str"><f t="shared" si="2"/><v>Final energy demand</v></c><c r="B141" s="9" t="s"><v>633</v></c><c r="C141" s="9" t="s"><v>632</v></c><c r="D141" s="9"/><c r="E141" s="9"/><c r="F141" s="45" t="s"><v>631</v></c><c r="G141" s="9" t="s"><v>630</v></c><c r="H141" s="9" t="s"><v>629</v></c><c r="I141" s="9"/><c r="J141" s="9" t="s"><v>628</v></c><c r="K141" s="9"/><c r="L141" s="9"/></row><row r="142" spans="1:12" s="10" customFormat="1" ht="12"><c r="A142" s="20" t="str"><f t="shared" si="2"/><v>PRIMARY ENERGY SOURCE</v></c><c r="B142" s="9" t="s"><v>627</v></c><c r="C142" s="9" t="s"><v>626</v></c><c r="D142" s="9"/><c r="E142" s="9"/><c r="F142" s="45" t="s"><v>625</v></c><c r="G142" s="9" t="s"><v>624</v></c><c r="H142" s="9" t="s"><v>623</v></c><c r="I142" s="9"/><c r="J142" s="9" t="s"><v>622</v></c><c r="K142" s="9"/><c r="L142" s="9"/></row><row r="143" spans="1:12" s="10" customFormat="1" ht="12"><c r="A143" s="20" t="str"><f t="shared" si="2"/><v>PRIMARY ENERGY DEMAND</v></c><c r="B143" s="9" t="s"><v>621</v></c><c r="C143" s="9" t="s"><v>620</v></c><c r="D143" s="9"/><c r="E143" s="9"/><c r="F143" s="45" t="s"><v>619</v></c><c r="G143" s="9" t="s"><v>618</v></c><c r="H143" s="9" t="s"><v>617</v></c><c r="I143" s="9"/><c r="J143" s="9" t="s"><v>616</v></c><c r="K143" s="9"/><c r="L143" s="9"/></row><row r="144" spans="1:12" s="10" customFormat="1" ht="12"><c r="A144" s="20" t="str"><f t="shared" si="2"/><v>Imported electricity (cable)</v></c><c r="B144" s="9" t="s"><v>615</v></c><c r="C144" s="9" t="s"><v>614</v></c><c r="D144" s="9"/><c r="E144" s="9"/><c r="F144" s="45" t="s"><v>613</v></c><c r="G144" s="9" t="s"><v>612</v></c><c r="H144" s="9" t="s"><v>611</v></c><c r="I144" s="9"/><c r="J144" s="9" t="s"><v>610</v></c><c r="K144" s="9"/><c r="L144" s="9"/></row><row r="145" spans="1:12" s="10" customFormat="1" ht="12"><c r="A145" s="20" t="str"><f t="shared" si="2"/><v>Exported electricity (cable)</v></c><c r="B145" s="9" t="s"><v>609</v></c><c r="C145" s="9" t="s"><v>608</v></c><c r="D145" s="9"/><c r="E145" s="9"/><c r="F145" s="45" t="s"><v>607</v></c><c r="G145" s="9" t="s"><v>606</v></c><c r="H145" s="9" t="s"><v>605</v></c><c r="I145" s="9"/><c r="J145" s="9" t="s"><v>604</v></c><c r="K145" s="9"/><c r="L145" s="9"/></row><row r="146" spans="1:12" s="10" customFormat="1" ht="12"><c r="A146" s="20" t="str"><f t="shared" si="2"/><v>CO2 EMISSIONS</v></c><c r="B146" s="9" t="s"><v>603</v></c><c r="C146" s="9" t="s"><v>602</v></c><c r="D146" s="9"/><c r="E146" s="9"/><c r="F146" s="45" t="s"><v>601</v></c><c r="G146" s="9" t="s"><v>600</v></c><c r="H146" s="9" t="s"><v>599</v></c><c r="I146" s="9"/><c r="J146" s="9" t="s"><v>598</v></c><c r="K146" s="9"/><c r="L146" s="9"/></row><row r="147" spans="1:12" s="10" customFormat="1" ht="12"><c r="A147" s="20" t="str"><f t="shared" si="2"/><v>CO2 EMISSIONS FROM PRODUCTION</v></c><c r="B147" s="9" t="s"><v>597</v></c><c r="C147" s="9" t="s"><v>596</v></c><c r="D147" s="9"/><c r="E147" s="9"/><c r="F147" s="45" t="s"><v>595</v></c><c r="G147" s="9" t="s"><v>594</v></c><c r="H147" s="9" t="s"><v>593</v></c><c r="I147" s="9"/><c r="J147" s="9" t="s"><v>592</v></c><c r="K147" s="9"/><c r="L147" s="9"/></row><row r="148" spans="1:12" s="10" customFormat="1" ht="12"><c r="A148" s="20" t="str"><f t="shared" si="2"/><v>CO2 EMISSIONS FROM FINAL USE</v></c><c r="B148" s="9" t="s"><v>591</v></c><c r="C148" s="9" t="s"><v>590</v></c><c r="D148" s="9"/><c r="E148" s="9"/><c r="F148" s="45" t="s"><v>589</v></c><c r="G148" s="9" t="s"><v>588</v></c><c r="H148" s="9" t="s"><v>587</v></c><c r="I148" s="9"/><c r="J148" s="9" t="s"><v>586</v></c><c r="K148" s="9"/><c r="L148" s="9"/></row><row r="149" spans="1:12" s="10" customFormat="1" ht="12"><c r="A149" s="20" t="str"><f t="shared" si="2"/><v>CO2 EMISSION FACTORS</v></c><c r="B149" s="9" t="s"><v>585</v></c><c r="C149" s="9" t="s"><v>584</v></c><c r="D149" s="9"/><c r="E149" s="9"/><c r="F149" s="45" t="s"><v>583</v></c><c r="G149" s="9" t="s"><v>582</v></c><c r="H149" s="9" t="s"><v>581</v></c><c r="I149" s="9"/><c r="J149" s="9" t="s"><v>580</v></c><c r="K149" s="9"/><c r="L149" s="9"/></row><row r="150" spans="1:12" s="10" customFormat="1" ht="36"><c r="A150" s="20" t="str"><f t="shared" si="2"/><v>CO2 emissions from ETS installations included in the calculations for final use of energy</v></c><c r="B150" s="9" t="s"><v>579</v></c><c r="C150" s="9" t="s"><v>578</v></c><c r="D150" s="9"/><c r="E150" s="9"/><c r="F150" s="45" t="s"><v>577</v></c><c r="G150" s="9" t="s"><v>576</v></c><c r="H150" s="9" t="s"><v>575</v></c><c r="I150" s="9"/><c r="J150" s="9" t="s"><v>574</v></c><c r="K150" s="9"/><c r="L150" s="9"/></row><row r="151" spans="1:12" s="10" customFormat="1" ht="36"><c r="A151" s="20" t="str"><f t="shared" si="2"/><v>CO2 emissions from ETS installations included in the calculations for secondary energy production</v></c><c r="B151" s="9" t="s"><v>573</v></c><c r="C151" s="9" t="s"><v>572</v></c><c r="D151" s="9"/><c r="E151" s="9"/><c r="F151" s="45" t="s"><v>571</v></c><c r="G151" s="9" t="s"><v>570</v></c><c r="H151" s="9" t="s"><v>569</v></c><c r="I151" s="9"/><c r="J151" s="9" t="s"><v>568</v></c><c r="K151" s="9"/><c r="L151" s="9"/></row><row r="152" spans="1:12" s="10" customFormat="1" ht="12"><c r="A152" s="20" t="str"><f t="shared" si="2"/><v>RESULTS OF EMISSION INVENTORY</v></c><c r="B152" s="9" t="s"><v>903</v></c><c r="C152" s="9" t="s"><v>904</v></c><c r="D152" s="9"/><c r="E152" s="9"/><c r="F152" s="45" t="s"><v>1011</v></c><c r="G152" s="212"/><c r="H152" s="212"/><c r="I152" s="9"/><c r="J152" s="212"/><c r="K152" s="9"/><c r="L152" s="9"/></row><row r="153" spans="1:12" s="10" customFormat="1" ht="24"><c r="A153" s="20" t="str"><f t="shared" si="2"/><v xml:space="preserve">Go to the next sheet dedicated to your Emission Inventory in 2020 </v></c><c r="B153" s="9" t="s"><v>976</v></c><c r="C153" s="9" t="s"><v>977</v></c><c r="D153" s="9"/><c r="E153" s="9"/><c r="F153" s="45" t="s"><v>1012</v></c><c r="G153" s="212"/><c r="H153" s="212"/><c r="I153" s="9"/><c r="J153" s="212"/><c r="K153" s="9"/><c r="L153" s="9"/></row><row r="154" spans="1:12" s="10" customFormat="1" ht="36"><c r="A154" s="20" t="str"><f t="shared" si="2"/><v>PLAN EMISSION INVENTORY IN 2020 (implementing sustainable energy actions)</v></c><c r="B154" s="9" t="s"><v>922</v></c><c r="C154" s="9" t="s"><v>923</v></c><c r="D154" s="9"/><c r="E154" s="9"/><c r="F154" s="45" t="s"><v>1013</v></c><c r="G154" s="212"/><c r="H154" s="212"/><c r="I154" s="9"/><c r="J154" s="212"/><c r="K154" s="9"/><c r="L154" s="9"/></row><row r="155" spans="1:12" s="10" customFormat="1" ht="24"><c r="A155" s="20" t="str"><f t="shared" si="2"/><v xml:space="preserve">Go to the next sheet dedicated to your Island Sustainable Energy Action Plan </v></c><c r="B155" s="9" t="s"><v>978</v></c><c r="C155" s="9" t="s"><v>979</v></c><c r="D155" s="9"/><c r="E155" s="9"/><c r="F155" s="45" t="s"><v>1014</v></c><c r="G155" s="212"/><c r="H155" s="212"/><c r="I155" s="9"/><c r="J155" s="212"/><c r="K155" s="9"/><c r="L155" s="9"/></row><row r="156" spans="1:12" s="10" customFormat="1" ht="24"><c r="A156" s="20" t="str"><f t="shared" si="2"/><v>TITLE OF ISLAND SUSTAINABLE ENERGY ACTION PLAN</v></c><c r="B156" s="9" t="s"><v>906</v></c><c r="C156" s="9" t="s"><v>907</v></c><c r="D156" s="9"/><c r="E156" s="9"/><c r="F156" s="45" t="s"><v>1015</v></c><c r="G156" s="9" t="s"><v>908</v></c><c r="H156" s="9" t="s"><v>909</v></c><c r="I156" s="9"/><c r="J156" s="9" t="s"><v>910</v></c><c r="K156" s="9"/><c r="L156" s="9"/></row><row r="157" spans="1:12" s="10" customFormat="1" ht="12"><c r="A157" s="20" t="str"><f t="shared" si="2"/><v>Date of formal approval</v></c><c r="B157" s="9" t="s"><v>2</v></c><c r="C157" s="9" t="s"><v>121</v></c><c r="D157" s="9"/><c r="E157" s="9"/><c r="F157" s="45" t="s"><v>326</v></c><c r="G157" s="9" t="s"><v>156</v></c><c r="H157" s="9" t="s"><v>203</v></c><c r="I157" s="9"/><c r="J157" s="9" t="s"><v>263</v></c><c r="K157" s="9"/><c r="L157" s="9"/></row><row r="158" spans="1:12" s="10" customFormat="1" ht="12"><c r="A158" s="20" t="str"><f t="shared" si="2"/><v>Authority approving the plan</v></c><c r="B158" s="9" t="s"><v>3</v></c><c r="C158" s="9" t="s"><v>122</v></c><c r="D158" s="9"/><c r="E158" s="9"/><c r="F158" s="45" t="s"><v>327</v></c><c r="G158" s="9" t="s"><v>157</v></c><c r="H158" s="9" t="s"><v>204</v></c><c r="I158" s="9"/><c r="J158" s="9" t="s"><v>264</v></c><c r="K158" s="9"/><c r="L158" s="9"/></row><row r="159" spans="1:12" s="10" customFormat="1" ht="24"><c r="A159" s="20" t="str"><f t="shared" si="2"/><v>KEY ELEMENTS OF ISLAND SUSTAINABLE ENERGY ACTION PLAN</v></c><c r="B159" s="9" t="s"><v>911</v></c><c r="C159" s="9" t="s"><v>912</v></c><c r="D159" s="9"/><c r="E159" s="9"/><c r="F159" s="45" t="s"><v>1016</v></c><c r="G159" s="9" t="s"><v>913</v></c><c r="H159" s="9" t="s"><v>914</v></c><c r="I159" s="9"/><c r="J159" s="9" t="s"><v>915</v></c><c r="K159" s="9"/><c r="L159" s="9"/></row><row r="160" spans="1:12" s="10" customFormat="1" ht="12"><c r="A160" s="20" t="str"><f t="shared" si="2"/><v>SECTORS AND FIELDS OF ACTION</v></c><c r="B160" s="9" t="s"><v>104</v></c><c r="C160" s="9" t="s"><v>125</v></c><c r="D160" s="9"/><c r="E160" s="9"/><c r="F160" s="45" t="s"><v>329</v></c><c r="G160" s="9" t="s"><v>159</v></c><c r="H160" s="9" t="s"><v>206</v></c><c r="I160" s="9"/><c r="J160" s="9" t="s"><v>266</v></c><c r="K160" s="9"/><c r="L160" s="9"/></row><row r="161" spans="1:12" s="10" customFormat="1" ht="36"><c r="A161" s="20" t="str"><f t="shared" si="2"/><v>ACTIONS
(one line per action - insert lines if necessary; exclude ETS actions)</v></c><c r="B161" s="9" t="s"><v>105</v></c><c r="C161" s="9" t="s"><v>126</v></c><c r="D161" s="9"/><c r="E161" s="9"/><c r="F161" s="45" t="s"><v>330</v></c><c r="G161" s="9" t="s"><v>160</v></c><c r="H161" s="9" t="s"><v>207</v></c><c r="I161" s="9"/><c r="J161" s="9" t="s"><v>267</v></c><c r="K161" s="9"/><c r="L161" s="9"/></row><row r="162" spans="1:12" s="10" customFormat="1" ht="12"><c r="A162" s="20" t="str"><f t="shared" si="2"/><v>RESPONSIBLE FOR IMPLEMENTATION</v></c><c r="B162" s="9" t="s"><v>106</v></c><c r="C162" s="9" t="s"><v>127</v></c><c r="D162" s="9"/><c r="E162" s="9"/><c r="F162" s="45" t="s"><v>331</v></c><c r="G162" s="9" t="s"><v>161</v></c><c r="H162" s="9" t="s"><v>208</v></c><c r="I162" s="9"/><c r="J162" s="9" t="s"><v>268</v></c><c r="K162" s="9"/><c r="L162" s="9"/></row><row r="163" spans="1:12" s="10" customFormat="1" ht="12"><c r="A163" s="20" t="str"><f t="shared" si="2"/><v>IMPLEMENTATION SCHEDULE</v></c><c r="B163" s="9" t="s"><v>107</v></c><c r="C163" s="9" t="s"><v>128</v></c><c r="D163" s="9"/><c r="E163" s="9"/><c r="F163" s="45" t="s"><v>332</v></c><c r="G163" s="9" t="s"><v>162</v></c><c r="H163" s="9" t="s"><v>209</v></c><c r="I163" s="9"/><c r="J163" s="9" t="s"><v>269</v></c><c r="K163" s="9"/><c r="L163" s="9"/></row><row r="164" spans="1:12" s="10" customFormat="1" ht="12"><c r="A164" s="20" t="str"><f t="shared" si="2"/><v>Starting year</v></c><c r="B164" s="9" t="s"><v>95</v></c><c r="C164" s="9" t="s"><v>129</v></c><c r="D164" s="9"/><c r="E164" s="9"/><c r="F164" s="45" t="s"><v>333</v></c><c r="G164" s="9" t="s"><v>163</v></c><c r="H164" s="9" t="s"><v>210</v></c><c r="I164" s="9"/><c r="J164" s="9" t="s"><v>270</v></c><c r="K164" s="9"/><c r="L164" s="9"/></row><row r="165" spans="1:12" s="10" customFormat="1" ht="12"><c r="A165" s="20" t="str"><f t="shared" si="2"/><v>Ending year</v></c><c r="B165" s="9" t="s"><v>96</v></c><c r="C165" s="9" t="s"><v>130</v></c><c r="D165" s="9"/><c r="E165" s="9"/><c r="F165" s="45" t="s"><v>334</v></c><c r="G165" s="9" t="s"><v>164</v></c><c r="H165" s="9" t="s"><v>211</v></c><c r="I165" s="9"/><c r="J165" s="9" t="s"><v>271</v></c><c r="K165" s="9"/><c r="L165" s="9"/></row><row r="166" spans="1:12" s="10" customFormat="1" ht="24"><c r="A166" s="20" t="str"><f t="shared" si="2"/><v>ESTIMATED INVESTMENT COSTS [euro]</v></c><c r="B166" s="9" t="s"><v>108</v></c><c r="C166" s="9" t="s"><v>131</v></c><c r="D166" s="9"/><c r="E166" s="9"/><c r="F166" s="45" t="s"><v>335</v></c><c r="G166" s="9" t="s"><v>165</v></c><c r="H166" s="9" t="s"><v>212</v></c><c r="I166" s="9"/><c r="J166" s="9" t="s"><v>272</v></c><c r="K166" s="9"/><c r="L166" s="9"/></row><row r="167" spans="1:12" s="10" customFormat="1" ht="24"><c r="A167" s="20" t="str"><f t="shared" si="2"/><v>EXPECTED ENERGY SAVINGS [MWh/year]</v></c><c r="B167" s="9" t="s"><v>109</v></c><c r="C167" s="9" t="s"><v>132</v></c><c r="D167" s="9"/><c r="E167" s="9"/><c r="F167" s="45" t="s"><v>336</v></c><c r="G167" s="9" t="s"><v>166</v></c><c r="H167" s="9" t="s"><v>213</v></c><c r="I167" s="9"/><c r="J167" s="9" t="s"><v>273</v></c><c r="K167" s="9"/><c r="L167" s="9"/></row><row r="168" spans="1:12" s="10" customFormat="1" ht="24"><c r="A168" s="20" t="str"><f t="shared" si="2"/><v>EXPECTED RENEWABLE ENERGY PRODUCTION [MWh/year]</v></c><c r="B168" s="9" t="s"><v>110</v></c><c r="C168" s="9" t="s"><v>133</v></c><c r="D168" s="9"/><c r="E168" s="9"/><c r="F168" s="45" t="s"><v>337</v></c><c r="G168" s="9" t="s"><v>406</v></c><c r="H168" s="9" t="s"><v>214</v></c><c r="I168" s="9"/><c r="J168" s="9" t="s"><v>274</v></c><c r="K168" s="9"/><c r="L168" s="9"/></row><row r="169" spans="1:12" s="10" customFormat="1" ht="12"><c r="A169" s="20" t="str"><f t="shared" si="2"/><v>EXPECTED CO2 REDUCTION [ton/year]</v></c><c r="B169" s="9" t="s"><v>111</v></c><c r="C169" s="9" t="s"><v>134</v></c><c r="D169" s="9"/><c r="E169" s="9"/><c r="F169" s="45" t="s"><v>338</v></c><c r="G169" s="9" t="s"><v>167</v></c><c r="H169" s="9" t="s"><v>215</v></c><c r="I169" s="9"/><c r="J169" s="9" t="s"><v>275</v></c><c r="K169" s="9"/><c r="L169" s="9"/></row><row r="170" spans="1:12" s="10" customFormat="1" ht="24"><c r="A170" s="20" t="str"><f t="shared" si="2"/><v>ENERGY SAVINGS TARGET IN 2020 [MWh/year]</v></c><c r="B170" s="9" t="s"><v>112</v></c><c r="C170" s="9" t="s"><v>135</v></c><c r="D170" s="9"/><c r="E170" s="9"/><c r="F170" s="45" t="s"><v>391</v></c><c r="G170" s="9" t="s"><v>407</v></c><c r="H170" s="9" t="s"><v>216</v></c><c r="I170" s="9"/><c r="J170" s="9" t="s"><v>276</v></c><c r="K170" s="9"/><c r="L170" s="9"/></row><row r="171" spans="1:12" s="10" customFormat="1" ht="24"><c r="A171" s="20" t="str"><f t="shared" si="2"/><v>RENEWABLE ENERGY PRODUCTION TARGET IN 2020 [MWh/year]</v></c><c r="B171" s="9" t="s"><v>113</v></c><c r="C171" s="9" t="s"><v>136</v></c><c r="D171" s="9"/><c r="E171" s="9"/><c r="F171" s="45" t="s"><v>389</v></c><c r="G171" s="9" t="s"><v>168</v></c><c r="H171" s="9" t="s"><v>217</v></c><c r="I171" s="9"/><c r="J171" s="9" t="s"><v>277</v></c><c r="K171" s="9"/><c r="L171" s="9"/></row><row r="172" spans="1:12" s="10" customFormat="1" ht="24"><c r="A172" s="20" t="str"><f t="shared" si="2"/><v>CO2 REDUCTION TARGET IN 2020 [ton/year]</v></c><c r="B172" s="9" t="s"><v>114</v></c><c r="C172" s="9" t="s"><v>137</v></c><c r="D172" s="9"/><c r="E172" s="9"/><c r="F172" s="45" t="s"><v>390</v></c><c r="G172" s="9" t="s"><v>169</v></c><c r="H172" s="9" t="s"><v>218</v></c><c r="I172" s="9"/><c r="J172" s="9" t="s"><v>278</v></c><c r="K172" s="9"/><c r="L172" s="9"/></row><row r="173" spans="1:12" s="10" customFormat="1" ht="24"><c r="A173" s="20" t="str"><f t="shared" si="2"/><v>SECONDARY ENERGY PRODUCTION AND ENERGY FLUXES</v></c><c r="B173" s="9" t="s"><v>86</v></c><c r="C173" s="9" t="s"><v>87</v></c><c r="D173" s="9"/><c r="E173" s="9"/><c r="F173" s="45" t="s"><v>360</v></c><c r="G173" s="9" t="s"><v>180</v></c><c r="H173" s="9" t="s"><v>234</v></c><c r="I173" s="9"/><c r="J173" s="9" t="s"><v>295</v></c><c r="K173" s="9"/><c r="L173" s="9"/></row><row r="174" spans="1:12" s="10" customFormat="1" ht="12"><c r="A174" s="20" t="str"><f t="shared" si="2"/><v>Electricity (non-renewable)</v></c><c r="B174" s="9" t="s"><v>98</v></c><c r="C174" s="9" t="s"><v>101</v></c><c r="D174" s="9"/><c r="E174" s="9"/><c r="F174" s="45" t="s"><v>361</v></c><c r="G174" s="9" t="s"><v>181</v></c><c r="H174" s="9" t="s"><v>235</v></c><c r="I174" s="9"/><c r="J174" s="9" t="s"><v>296</v></c><c r="K174" s="9"/><c r="L174" s="9"/></row><row r="175" spans="1:12" s="10" customFormat="1" ht="12"><c r="A175" s="20" t="str"><f t="shared" si="2"/><v>Heat (non-renewable)</v></c><c r="B175" s="9" t="s"><v>99</v></c><c r="C175" s="9" t="s"><v>102</v></c><c r="D175" s="9"/><c r="E175" s="9"/><c r="F175" s="45" t="s"><v>362</v></c><c r="G175" s="9" t="s"><v>182</v></c><c r="H175" s="9" t="s"><v>236</v></c><c r="I175" s="9"/><c r="J175" s="9" t="s"><v>297</v></c><c r="K175" s="9"/><c r="L175" s="9"/></row><row r="176" spans="1:12" s="10" customFormat="1" ht="12"><c r="A176" s="20" t="str"><f t="shared" si="2"/><v>Cold (non-renewable)</v></c><c r="B176" s="9" t="s"><v>100</v></c><c r="C176" s="9" t="s"><v>103</v></c><c r="D176" s="9"/><c r="E176" s="9"/><c r="F176" s="45" t="s"><v>363</v></c><c r="G176" s="9" t="s"><v>416</v></c><c r="H176" s="9" t="s"><v>237</v></c><c r="I176" s="9"/><c r="J176" s="9" t="s"><v>298</v></c><c r="K176" s="9"/><c r="L176" s="9"/></row><row r="177" spans="1:12" s="10" customFormat="1" ht="12"><c r="A177" s="20" t="str"><f t="shared" si="2"/><v>Hydro</v></c><c r="B177" s="9" t="s"><v>72</v></c><c r="C177" s="9" t="s"><v>73</v></c><c r="D177" s="9"/><c r="E177" s="9"/><c r="F177" s="45" t="s"><v>364</v></c><c r="G177" s="9" t="s"><v>183</v></c><c r="H177" s="9" t="s"><v>72</v></c><c r="I177" s="9"/><c r="J177" s="9" t="s"><v>299</v></c><c r="K177" s="9"/><c r="L177" s="9"/></row><row r="178" spans="1:12" s="10" customFormat="1" ht="12"><c r="A178" s="20" t="str"><f t="shared" si="2"/><v>Wind</v></c><c r="B178" s="9" t="s"><v>74</v></c><c r="C178" s="9" t="s"><v>75</v></c><c r="D178" s="9"/><c r="E178" s="9"/><c r="F178" s="45" t="s"><v>365</v></c><c r="G178" s="9" t="s"><v>184</v></c><c r="H178" s="9" t="s"><v>238</v></c><c r="I178" s="9"/><c r="J178" s="9" t="s"><v>300</v></c><c r="K178" s="9"/><c r="L178" s="9"/></row><row r="179" spans="1:12" s="10" customFormat="1" ht="12"><c r="A179" s="20" t="str"><f t="shared" si="2"/><v>Solar</v></c><c r="B179" s="9" t="s"><v>76</v></c><c r="C179" s="9" t="s"><v>76</v></c><c r="D179" s="9"/><c r="E179" s="9"/><c r="F179" s="45" t="s"><v>366</v></c><c r="G179" s="9" t="s"><v>185</v></c><c r="H179" s="9" t="s"><v>76</v></c><c r="I179" s="9"/><c r="J179" s="9" t="s"><v>301</v></c><c r="K179" s="9"/><c r="L179" s="9"/></row><row r="180" spans="1:12" s="10" customFormat="1" ht="12"><c r="A180" s="20" t="str"><f t="shared" si="2"/><v>Geothermal</v></c><c r="B180" s="9" t="s"><v>77</v></c><c r="C180" s="9" t="s"><v>78</v></c><c r="D180" s="9"/><c r="E180" s="9"/><c r="F180" s="45" t="s"><v>367</v></c><c r="G180" s="9" t="s"><v>186</v></c><c r="H180" s="9" t="s"><v>239</v></c><c r="I180" s="9"/><c r="J180" s="9" t="s"><v>302</v></c><c r="K180" s="9"/><c r="L180" s="9"/></row><row r="181" spans="1:12" s="10" customFormat="1" ht="12"><c r="A181" s="20" t="str"><f t="shared" si="2"/><v>Ocean</v></c><c r="B181" s="9" t="s"><v>79</v></c><c r="C181" s="9" t="s"><v>80</v></c><c r="D181" s="9"/><c r="E181" s="9"/><c r="F181" s="45" t="s"><v>368</v></c><c r="G181" s="9" t="s"><v>187</v></c><c r="H181" s="9" t="s"><v>79</v></c><c r="I181" s="9"/><c r="J181" s="9" t="s"><v>303</v></c><c r="K181" s="9"/><c r="L181" s="9"/></row><row r="182" spans="1:12" s="10" customFormat="1" ht="12"><c r="A182" s="20" t="str"><f t="shared" si="2"/><v>Biomass</v></c><c r="B182" s="9" t="s"><v>81</v></c><c r="C182" s="9" t="s"><v>82</v></c><c r="D182" s="9"/><c r="E182" s="9"/><c r="F182" s="45" t="s"><v>369</v></c><c r="G182" s="9" t="s"><v>417</v></c><c r="H182" s="9" t="s"><v>240</v></c><c r="I182" s="9"/><c r="J182" s="9" t="s"><v>81</v></c><c r="K182" s="9"/><c r="L182" s="9"/></row><row r="183" spans="1:12" s="10" customFormat="1" ht="12"><c r="A183" s="20" t="str"><f t="shared" si="2"/><v>Urban waste</v></c><c r="B183" s="9" t="s"><v>83</v></c><c r="C183" s="9" t="s"><v>84</v></c><c r="D183" s="9"/><c r="E183" s="9"/><c r="F183" s="45" t="s"><v>370</v></c><c r="G183" s="9" t="s"><v>188</v></c><c r="H183" s="9" t="s"><v>241</v></c><c r="I183" s="9"/><c r="J183" s="9" t="s"><v>304</v></c><c r="K183" s="9"/><c r="L183" s="9"/></row><row r="184" spans="1:12" s="10" customFormat="1" ht="12"><c r="A184" s="20" t="str"><f t="shared" si="2"/><v>Storage</v></c><c r="B184" s="9" t="s"><v>88</v></c><c r="C184" s="9" t="s"><v>89</v></c><c r="D184" s="9"/><c r="E184" s="9"/><c r="F184" s="45" t="s"><v>371</v></c><c r="G184" s="9" t="s"><v>189</v></c><c r="H184" s="9" t="s"><v>189</v></c><c r="I184" s="9"/><c r="J184" s="9" t="s"><v>305</v></c><c r="K184" s="9"/><c r="L184" s="9"/></row><row r="185" spans="1:12" s="10" customFormat="1" ht="12"><c r="A185" s="20" t="str"><f t="shared" si="2"/><v>External connection</v></c><c r="B185" s="9" t="s"><v>90</v></c><c r="C185" s="9" t="s"><v>91</v></c><c r="D185" s="9"/><c r="E185" s="9"/><c r="F185" s="45" t="s"><v>372</v></c><c r="G185" s="9" t="s"><v>190</v></c><c r="H185" s="9" t="s"><v>242</v></c><c r="I185" s="9"/><c r="J185" s="9" t="s"><v>306</v></c><c r="K185" s="9"/><c r="L185" s="9"/></row><row r="186" spans="1:12" s="10" customFormat="1" ht="12"><c r="A186" s="20" t="str"><f t="shared" si="2"/><v>Distribution losses and self-consumption</v></c><c r="B186" s="9" t="s"><v>92</v></c><c r="C186" s="9" t="s"><v>93</v></c><c r="D186" s="9"/><c r="E186" s="9"/><c r="F186" s="45" t="s"><v>373</v></c><c r="G186" s="9" t="s"><v>418</v></c><c r="H186" s="9" t="s"><v>243</v></c><c r="I186" s="9"/><c r="J186" s="9" t="s"><v>307</v></c><c r="K186" s="9"/><c r="L186" s="9"/></row><row r="187" spans="1:12" s="10" customFormat="1" ht="12"><c r="A187" s="20" t="str"><f t="shared" si="2"/><v>LAND USE PLANNING</v></c><c r="B187" s="9" t="s"><v>115</v></c><c r="C187" s="9" t="s"><v>138</v></c><c r="D187" s="9"/><c r="E187" s="9"/><c r="F187" s="45" t="s"><v>374</v></c><c r="G187" s="9" t="s"><v>191</v></c><c r="H187" s="9" t="s"><v>245</v></c><c r="I187" s="9"/><c r="J187" s="9" t="s"><v>308</v></c><c r="K187" s="9"/><c r="L187" s="9"/></row><row r="188" spans="1:12" s="10" customFormat="1" ht="12"><c r="A188" s="20" t="str"><f t="shared" si="2"/><v>Regional and local strategic planning</v></c><c r="B188" s="9" t="s"><v>116</v></c><c r="C188" s="9" t="s"><v>143</v></c><c r="D188" s="9"/><c r="E188" s="9"/><c r="F188" s="45" t="s"><v>375</v></c><c r="G188" s="9" t="s"><v>419</v></c><c r="H188" s="9" t="s"><v>246</v></c><c r="I188" s="9"/><c r="J188" s="9" t="s"><v>309</v></c><c r="K188" s="9"/><c r="L188" s="9"/></row><row r="189" spans="1:12" s="10" customFormat="1" ht="12"><c r="A189" s="20" t="str"><f t="shared" si="2"/><v>Transports and mobility planning</v></c><c r="B189" s="9" t="s"><v>117</v></c><c r="C189" s="9" t="s"><v>144</v></c><c r="D189" s="9"/><c r="E189" s="9"/><c r="F189" s="45" t="s"><v>376</v></c><c r="G189" s="9" t="s"><v>192</v></c><c r="H189" s="9" t="s"><v>247</v></c><c r="I189" s="9"/><c r="J189" s="9" t="s"><v>401</v></c><c r="K189" s="9"/><c r="L189" s="9"/></row><row r="190" spans="1:12" s="10" customFormat="1" ht="12"><c r="A190" s="20" t="str"><f t="shared" si="2"/><v>Energy infrastructures planning</v></c><c r="B190" s="9" t="s"><v>393</v></c><c r="C190" s="9" t="s"><v>1026</v></c><c r="D190" s="9"/><c r="E190" s="9"/><c r="F190" s="45" t="s"><v>427</v></c><c r="G190" s="45" t="s"><v>420</v></c><c r="H190" s="212"/><c r="I190" s="9"/><c r="J190" s="9" t="s"><v>402</v></c><c r="K190" s="9"/><c r="L190" s="9"/></row><row r="191" spans="1:12" s="10" customFormat="1" ht="12"><c r="A191" s="20" t="str"><f t="shared" si="2"/><v>Renewable energy land use planning</v></c><c r="B191" s="9" t="s"><v>394</v></c><c r="C191" s="9" t="s"><v>395</v></c><c r="D191" s="9"/><c r="E191" s="9"/><c r="F191" s="45" t="s"><v>428</v></c><c r="G191" s="9" t="s"><v>421</v></c><c r="H191" s="212"/><c r="I191" s="9"/><c r="J191" s="9" t="s"><v>403</v></c><c r="K191" s="9"/><c r="L191" s="9"/></row><row r="192" spans="1:12" s="10" customFormat="1" ht="24"><c r="A192" s="20" t="str"><f t="shared" si="2"/><v>PUBLIC PROCUREMENT OF PRODUCTS AND SERVICES</v></c><c r="B192" s="9" t="s"><v>118</v></c><c r="C192" s="9" t="s"><v>139</v></c><c r="D192" s="9"/><c r="E192" s="9"/><c r="F192" s="45" t="s"><v>377</v></c><c r="G192" s="9" t="s"><v>193</v></c><c r="H192" s="9" t="s"><v>248</v></c><c r="I192" s="9"/><c r="J192" s="9" t="s"><v>310</v></c><c r="K192" s="9"/><c r="L192" s="9"/></row><row r="193" spans="1:12" s="10" customFormat="1" ht="12"><c r="A193" s="20" t="str"><f t="shared" si="2"/><v>Energy efficiency requirements/standards</v></c><c r="B193" s="9" t="s"><v>5</v></c><c r="C193" s="9" t="s"><v>145</v></c><c r="D193" s="9"/><c r="E193" s="9"/><c r="F193" s="45" t="s"><v>378</v></c><c r="G193" s="9" t="s"><v>194</v></c><c r="H193" s="9" t="s"><v>432</v></c><c r="I193" s="9"/><c r="J193" s="9" t="s"><v>311</v></c><c r="K193" s="9"/><c r="L193" s="9"/></row><row r="194" spans="1:12" s="10" customFormat="1" ht="12"><c r="A194" s="20" t="str"><f t="shared" si="2"/><v>Renewable energy requirements/standards</v></c><c r="B194" s="9" t="s"><v>6</v></c><c r="C194" s="9" t="s"><v>146</v></c><c r="D194" s="9"/><c r="E194" s="9"/><c r="F194" s="45" t="s"><v>379</v></c><c r="G194" s="9" t="s"><v>195</v></c><c r="H194" s="9" t="s"><v>249</v></c><c r="I194" s="9"/><c r="J194" s="9" t="s"><v>312</v></c><c r="K194" s="9"/><c r="L194" s="9"/></row><row r="195" spans="1:12" s="10" customFormat="1" ht="12"><c r="A195" s="20" t="str"><f t="shared" si="2"/><v>CITIZENS AND STAKEHOLDERS</v></c><c r="B195" s="9" t="s"><v>141</v></c><c r="C195" s="9" t="s"><v>140</v></c><c r="D195" s="9"/><c r="E195" s="9"/><c r="F195" s="45" t="s"><v>380</v></c><c r="G195" s="9" t="s"><v>196</v></c><c r="H195" s="9" t="s"><v>250</v></c><c r="I195" s="9"/><c r="J195" s="9" t="s"><v>313</v></c><c r="K195" s="9"/><c r="L195" s="9"/></row><row r="196" spans="1:12" s="10" customFormat="1" ht="12"><c r="A196" s="20" t="str"><f t="shared" si="2"/><v>Advisory services</v></c><c r="B196" s="9" t="s"><v>7</v></c><c r="C196" s="9" t="s"><v>147</v></c><c r="D196" s="9"/><c r="E196" s="9"/><c r="F196" s="45" t="s"><v>381</v></c><c r="G196" s="9" t="s"><v>197</v></c><c r="H196" s="9" t="s"><v>251</v></c><c r="I196" s="9"/><c r="J196" s="9" t="s"><v>314</v></c><c r="K196" s="9"/><c r="L196" s="9"/></row><row r="197" spans="1:12" s="10" customFormat="1" ht="12"><c r="A197" s="20" t="str"><f t="shared" si="2"/><v>Financial support and grants</v></c><c r="B197" s="9" t="s"><v>8</v></c><c r="C197" s="9" t="s"><v>392</v></c><c r="D197" s="9"/><c r="E197" s="9"/><c r="F197" s="45" t="s"><v>382</v></c><c r="G197" s="9" t="s"><v>198</v></c><c r="H197" s="9" t="s"><v>252</v></c><c r="I197" s="9"/><c r="J197" s="9" t="s"><v>315</v></c><c r="K197" s="9"/><c r="L197" s="9"/></row><row r="198" spans="1:12" s="10" customFormat="1" ht="12"><c r="A198" s="20" t="str"><f t="shared" si="2"/><v>Awareness raising and networking</v></c><c r="B198" s="9" t="s"><v>149</v></c><c r="C198" s="9" t="s"><v>148</v></c><c r="D198" s="9"/><c r="E198" s="9"/><c r="F198" s="45" t="s"><v>383</v></c><c r="G198" s="9" t="s"><v>199</v></c><c r="H198" s="9" t="s"><v>253</v></c><c r="I198" s="9"/><c r="J198" s="9" t="s"><v>316</v></c><c r="K198" s="9"/><c r="L198" s="9"/></row><row r="199" spans="1:12" s="10" customFormat="1" ht="12"><c r="A199" s="20" t="str"><f t="shared" si="2"/><v>Training and education</v></c><c r="B199" s="9" t="s"><v>9</v></c><c r="C199" s="9" t="s"><v>150</v></c><c r="D199" s="9"/><c r="E199" s="9"/><c r="F199" s="45" t="s"><v>384</v></c><c r="G199" s="9" t="s"><v>422</v></c><c r="H199" s="9" t="s"><v>254</v></c><c r="I199" s="9"/><c r="J199" s="9" t="s"><v>317</v></c><c r="K199" s="9"/><c r="L199" s="9"/></row><row r="200" spans="1:12" s="10" customFormat="1" ht="12"><c r="A200" s="20" t="str"><f t="shared" ref="A200:A212" si="3">IF($A$6=$B$6,B200,"")&amp;IF($A$6=$C$6,C200,"")&amp;IF($A$6=$D$6,D200,"")&amp;IF($A$6=$E$6,E200,"")&amp;IF($A$6=$F$6,F200,"")&amp;IF($A$6=$G$6,G200,"")&amp;IF($A$6=$H$6,H200,"")&amp;IF($A$6=$I$6,I200,"")&amp;IF($A$6=$J$6,J200,"")&amp;IF($A$6=$K$6,K200,"")&amp;IF($A$6=$L$6,L200,"")</f><v>Monitoring</v></c><c r="B200" s="9" t="s"><v>396</v></c><c r="C200" s="9" t="s"><v>397</v></c><c r="D200" s="9"/><c r="E200" s="9"/><c r="F200" s="45" t="s"><v>429</v></c><c r="G200" s="9" t="s"><v>423</v></c><c r="H200" s="212"/><c r="I200" s="9"/><c r="J200" s="9" t="s"><v>404</v></c><c r="K200" s="9"/><c r="L200" s="9"/></row><row r="201" spans="1:12" s="10" customFormat="1" ht="12"><c r="A201" s="20" t="str"><f t="shared" si="3"/><v>Regulamentation</v></c><c r="B201" s="9" t="s"><v>398</v></c><c r="C201" s="9" t="s"><v>399</v></c><c r="D201" s="9"/><c r="E201" s="9"/><c r="F201" s="45" t="s"><v>430</v></c><c r="G201" s="9" t="s"><v>424</v></c><c r="H201" s="212"/><c r="I201" s="9"/><c r="J201" s="9" t="s"><v>405</v></c><c r="K201" s="9"/><c r="L201" s="9"/></row><row r="202" spans="1:12" s="10" customFormat="1" ht="12"><c r="A202" s="20" t="str"><f t="shared" si="3"/><v>OTHER SECTORS (please specify)</v></c><c r="B202" s="9" t="s"><v>119</v></c><c r="C202" s="9" t="s"><v>151</v></c><c r="D202" s="9"/><c r="E202" s="9"/><c r="F202" s="45" t="s"><v>385</v></c><c r="G202" s="9" t="s"><v>200</v></c><c r="H202" s="9" t="s"><v>255</v></c><c r="I202" s="9"/><c r="J202" s="9" t="s"><v>318</v></c><c r="K202" s="9"/><c r="L202" s="9"/></row><row r="203" spans="1:12" s="10" customFormat="1" ht="12"><c r="A203" s="20" t="str"><f t="shared" si="3"/><v>…</v></c><c r="B203" s="9" t="s"><v>19</v></c><c r="C203" s="9" t="s"><v>19</v></c><c r="D203" s="9" t="s"><v>19</v></c><c r="E203" s="9" t="s"><v>19</v></c><c r="F203" s="45" t="s"><v>19</v></c><c r="G203" s="9" t="s"><v>19</v></c><c r="H203" s="9" t="s"><v>244</v></c><c r="I203" s="9" t="s"><v>19</v></c><c r="J203" s="9" t="s"><v>19</v></c><c r="K203" s="9" t="s"><v>19</v></c><c r="L203" s="9" t="s"><v>19</v></c></row><row r="204" spans="1:12" s="10" customFormat="1" ht="12"><c r="A204" s="20" t="str"><f t="shared" si="3"/><v>…</v></c><c r="B204" s="9" t="s"><v>19</v></c><c r="C204" s="9" t="s"><v>19</v></c><c r="D204" s="9" t="s"><v>19</v></c><c r="E204" s="9" t="s"><v>19</v></c><c r="F204" s="45" t="s"><v>19</v></c><c r="G204" s="9" t="s"><v>19</v></c><c r="H204" s="9" t="s"><v>244</v></c><c r="I204" s="9" t="s"><v>19</v></c><c r="J204" s="9" t="s"><v>19</v></c><c r="K204" s="9" t="s"><v>19</v></c><c r="L204" s="9" t="s"><v>19</v></c></row><row r="205" spans="1:12" s="10" customFormat="1" ht="12"><c r="A205" s="20" t="str"><f t="shared" si="3"/><v>…</v></c><c r="B205" s="9" t="s"><v>19</v></c><c r="C205" s="9" t="s"><v>19</v></c><c r="D205" s="9" t="s"><v>19</v></c><c r="E205" s="9" t="s"><v>19</v></c><c r="F205" s="45" t="s"><v>19</v></c><c r="G205" s="9" t="s"><v>19</v></c><c r="H205" s="9" t="s"><v>244</v></c><c r="I205" s="9" t="s"><v>19</v></c><c r="J205" s="9" t="s"><v>19</v></c><c r="K205" s="9" t="s"><v>19</v></c><c r="L205" s="9" t="s"><v>19</v></c></row><row r="206" spans="1:12" s="10" customFormat="1" ht="12"><c r="A206" s="20" t="str"><f t="shared" si="3"/><v>…</v></c><c r="B206" s="9" t="s"><v>19</v></c><c r="C206" s="9" t="s"><v>19</v></c><c r="D206" s="9" t="s"><v>19</v></c><c r="E206" s="9" t="s"><v>19</v></c><c r="F206" s="45" t="s"><v>19</v></c><c r="G206" s="9" t="s"><v>19</v></c><c r="H206" s="9" t="s"><v>244</v></c><c r="I206" s="9" t="s"><v>19</v></c><c r="J206" s="9" t="s"><v>19</v></c><c r="K206" s="9" t="s"><v>19</v></c><c r="L206" s="9" t="s"><v>19</v></c></row><row r="207" spans="1:12" s="10" customFormat="1" ht="12"><c r="A207" s="20" t="str"><f t="shared" si="3"/><v>…</v></c><c r="B207" s="9" t="s"><v>19</v></c><c r="C207" s="9" t="s"><v>19</v></c><c r="D207" s="9" t="s"><v>19</v></c><c r="E207" s="9" t="s"><v>19</v></c><c r="F207" s="45" t="s"><v>19</v></c><c r="G207" s="9" t="s"><v>19</v></c><c r="H207" s="9" t="s"><v>244</v></c><c r="I207" s="9" t="s"><v>19</v></c><c r="J207" s="9" t="s"><v>19</v></c><c r="K207" s="9" t="s"><v>19</v></c><c r="L207" s="9" t="s"><v>19</v></c></row><row r="208" spans="1:12" s="10" customFormat="1" ht="12"><c r="A208" s="20" t="str"><f t="shared" si="3"/><v>TOTAL</v></c><c r="B208" s="9" t="s"><v>85</v></c><c r="C208" s="9" t="s"><v>85</v></c><c r="D208" s="9"/><c r="E208" s="9"/><c r="F208" s="45" t="s"><v>386</v></c><c r="G208" s="9" t="s"><v>85</v></c><c r="H208" s="9" t="s"><v>85</v></c><c r="I208" s="9"/><c r="J208" s="9" t="s"><v>319</v></c><c r="K208" s="9"/><c r="L208" s="9"/></row><row r="209" spans="1:12" s="10" customFormat="1" ht="12"><c r="A209" s="20" t="str"><f t="shared" si="3"/><v>WEBSITE</v></c><c r="B209" s="9" t="s"><v>916</v></c><c r="C209" s="9" t="s"><v>916</v></c><c r="D209" s="9"/><c r="E209" s="9"/><c r="F209" s="45" t="s"><v>1017</v></c><c r="G209" s="9" t="s"><v>917</v></c><c r="H209" s="9" t="s"><v>918</v></c><c r="I209" s="9"/><c r="J209" s="9" t="s"><v>919</v></c><c r="K209" s="9"/><c r="L209" s="9"/></row><row r="210" spans="1:12" s="10" customFormat="1" ht="24"><c r="A210" s="20" t="str"><f t="shared" si="3"/><v>Direct link to the webpage dedicated to ISEAP (if any)</v></c><c r="B210" s="9" t="s"><v>124</v></c><c r="C210" s="9" t="s"><v>142</v></c><c r="D210" s="9"/><c r="E210" s="9"/><c r="F210" s="45" t="s"><v>387</v></c><c r="G210" s="9" t="s"><v>425</v></c><c r="H210" s="9" t="s"><v>256</v></c><c r="I210" s="9"/><c r="J210" s="9" t="s"><v>320</v></c><c r="K210" s="9"/><c r="L210" s="9"/></row><row r="211" spans="1:12" s="10" customFormat="1" ht="84"><c r="A211" s="20" t="str"><f t="shared" si="3"/><v>DISCLAIMER: The sole responsibility for the content of this document lies with the authors. It does not necessarily reflect the opinion of the European Communities. The European Commission is not responsible for any use that may be made of the information contained therein.</v></c><c r="B211" s="9" t="s"><v>894</v></c><c r="C211" s="9" t="s"><v>893</v></c><c r="D211" s="9"/><c r="E211" s="9"/><c r="F211" s="45" t="s"><v>388</v></c><c r="G211" s="9" t="s"><v>426</v></c><c r="H211" s="9" t="s"><v>257</v></c><c r="I211" s="9"/><c r="J211" s="9" t="s"><v>321</v></c><c r="K211" s="9"/><c r="L211" s="9"/></row><row r="212" spans="1:12" s="10" customFormat="1" ht="12"><c r="A212" s="20" t="str"><f t="shared" si="3"/><v/></c><c r="B212" s="9"/><c r="C212" s="9"/><c r="D212" s="9"/><c r="E212" s="9"/><c r="F212" s="9"/><c r="G212" s="9"/><c r="H212" s="9"/><c r="I212" s="9"/><c r="J212" s="9"/><c r="K212" s="9"/><c r="L212" s="9"/></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sheetPr><pageSetUpPr fitToPage="1"/></sheetPr><dimension ref="A1:V11"/><sheetViews><sheetView showGridLines="0" showZeros="0" topLeftCell="E1" zoomScale="70" zoomScaleNormal="70" workbookViewID_"0"><selection activeCell="S10" sqref="S10"/></sheetView></sheetViews><sheetFormatPr defaultColWidth="11.42578125" defaultRowHeight="15"/><cols><col min="1" max="1" width="24.42578125" style="55" customWidth="1"/><col min="2" max="2" width="28.28515625" style="56" customWidth="1"/><col min="3" max="3" width="8.85546875" style="55" bestFit="1" customWidth="1"/><col min="4" max="4" width="8.28515625" style="55" bestFit="1" customWidth="1"/><col min="5" max="5" width="11" style="55" bestFit="1" customWidth="1"/><col min="6" max="6" width="7.5703125" style="55" customWidth="1"/><col min="7" max="7" width="13.5703125" style="55" bestFit="1" customWidth="1"/><col min="8" max="8" width="6.7109375" style="55" bestFit="1" customWidth="1"/><col min="9" max="9" width="2.5703125" style="55" hidden="1" customWidth="1"/><col min="10" max="10" width="7.85546875" style="55" bestFit="1" customWidth="1"/><col min="11" max="11" width="6.7109375" style="55" bestFit="1" customWidth="1"/><col min="12" max="12" width="7.28515625" style="55" bestFit="1" customWidth="1"/><col min="13" max="13" width="14" style="55" bestFit="1" customWidth="1"/><col min="14" max="14" width="8.28515625" style="55" bestFit="1" customWidth="1"/><col min="15" max="15" width="11" style="55" bestFit="1" customWidth="1"/><col min="16" max="17" width="14.42578125" style="55" customWidth="1"/><col min="18" max="18" width="2.5703125" style="55" hidden="1" customWidth="1"/><col min="19" max="19" width="14.140625" style="55" customWidth="1"/><col min="20" max="20" width="13.85546875" style="55" customWidth="1"/><col min="21" max="21" width="2" style="55" hidden="1" customWidth="1"/><col min="22" max="22" width="16.28515625" style="55" hidden="1" customWidth="1"/><col min="23" max="23" width="14.42578125" style="55" customWidth="1"/><col min="24" max="25" width="11.42578125" style="55"/><col min="26" max="26" width="12.7109375" style="55" customWidth="1"/><col min="27" max="16384" width="11.42578125" style="55"/></cols><sheetData><row r="1" spans="1:22" s="21" customFormat="1" ht="116.25" customHeight="1"><c r="A1" s="88"/><c r="B1" s="260" t="str"><f>Translation!$A$31</f><v>Island  Sustainable Energy Action Plan (ISEAP)</v></c><c r="C1" s="260"/><c r="D1" s="260"/><c r="E1" s="260"/><c r="F1" s="260"/><c r="G1" s="260"/><c r="H1" s="260"/><c r="I1" s="260"/><c r="J1" s="260"/><c r="K1" s="260"/><c r="L1" s="260"/><c r="M1" s="260"/><c r="N1" s="260"/><c r="O1" s="260"/><c r="P1" s="260"/><c r="Q1" s="260"/><c r="R1" s="260"/><c r="S1" s="260"/><c r="T1" s="260"/></row><row r="2" spans="1:22" s="21" customFormat="1" ht="28.5" customHeight="1"><c r="A2" s="265" t="s"><v>895</v></c><c r="B2" s="265"/><c r="C2" s="265"/><c r="D2" s="122"/><c r="E2" s="122"/><c r="F2" s="122"/><c r="G2" s="122"/><c r="H2" s="122"/><c r="I2" s="122"/><c r="J2" s="122"/><c r="K2" s="122"/><c r="L2" s="122"/><c r="M2" s="122"/><c r="N2" s="122"/><c r="O2" s="122"/><c r="P2" s="122"/><c r="Q2" s="122"/><c r="R2" s="122"/><c r="S2" s="122"/><c r="T2" s="122"/></row><row r="3" spans="1:22" ht="30.75" customHeight="1"/><row r="4" spans="1:22" s="174" customFormat="1" ht="36"><c r="A4" s="173" t="str"><f>Translation!A149</f><v>CO2 EMISSION FACTORS</v></c><c r="B4" s="173"/><c r="T4" s="175" t="str"><f>'Start here'!G8</f><v>[t CO2/MWh]</v></c></row><row r="5" spans="1:22" ht="15" customHeight="1"><c r="A5" s="264"/><c r="B5" s="264"/><c r="C5" s="263" t="str"><f>Translation!A98</f><v>Fossil fuels</v></c><c r="D5" s="263"/><c r="E5" s="263"/><c r="F5" s="263"/><c r="G5" s="263"/><c r="H5" s="263"/><c r="I5" s="263"/><c r="J5" s="263" t="str"><f>Translation!A107</f><v>Renewable energy sources</v></c><c r="K5" s="263"/><c r="L5" s="263"/><c r="M5" s="263"/><c r="N5" s="263"/><c r="O5" s="263"/><c r="P5" s="263"/><c r="Q5" s="263"/><c r="R5" s="263"/><c r="S5" s="264" t="str"><f>Translation!A123</f><v>Electricity</v></c><c r="T5" s="264"/><c r="U5" s="176"/><c r="V5" s="261" t="s"><v>567</v></c></row><row r="6" spans="1:22" ht="49.5" customHeight="1"><c r="A6" s="264"/><c r="B6" s="264"/><c r="C6" s="113" t="str"><f>Translation!A99</f><v>Fueloil</v></c><c r="D6" s="113" t="str"><f>Translation!A100</f><v>Diesel</v></c><c r="E6" s="113" t="str"><f>Translation!A101</f><v>Gasoline</v></c><c r="F6" s="113" t="str"><f>Translation!A102</f><v>LPG</v></c><c r="G6" s="113" t="str"><f>Translation!A103</f><v>Natural gas</v></c><c r="H6" s="113" t="str"><f>Translation!A104</f><v>Coal</v></c><c r="I6" s="177" t="s"><v>567</v></c><c r="J6" s="113" t="str"><f>Translation!A108</f><v>Hydro</v></c><c r="K6" s="113" t="str"><f>Translation!A109</f><v>Wind</v></c><c r="L6" s="113" t="str"><f>Translation!A110</f><v>Solar</v></c><c r="M6" s="113" t="str"><f>Translation!A111</f><v>Geothermal</v></c><c r="N6" s="113" t="str"><f>Translation!A112</f><v>Ocean</v></c><c r="O6" s="113" t="str"><f>Translation!A113</f><v>Biomass</v></c><c r="P6" s="113" t="str"><f>Translation!A114</f><v>Urban waste</v></c><c r="Q6" s="113" t="str"><f>Translation!A115</f><v>Energy recovery</v></c><c r="R6" s="113" t="s"><v>567</v></c><c r="S6" s="113" t="str"><f>Translation!A144</f><v>Imported electricity (cable)</v></c><c r="T6" s="113" t="str"><f>Translation!A145</f><v>Exported electricity (cable)</v></c><c r="U6" s="178" t="s"><v>567</v></c><c r="V6" s="262"/></row><row r="7" spans="1:22" s="174" customFormat="1" ht="20.25" customHeight="1"><c r="A7" s="268" t="str"><f>'Start here'!F7</f><v>IPCC emission factors</v></c><c r="B7" s="269"/><c r="C7" s="206"><f t="shared" ref="C7:H7" si="0">IF($A7=$A9,C9,C10)</f><v>0.27900000000000003</v></c><c r="D7" s="206"><f t="shared" si="0"/><v>0.26700000000000002</v></c><c r="E7" s="206"><f t="shared" si="0"/><v>0.249</v></c><c r="F7" s="206"><f t="shared" si="0"/><v>0.24</v></c><c r="G7" s="206"><f t="shared" si="0"/><v>0.20200000000000001</v></c><c r="H7" s="206"><f t="shared" si="0"/><v>0.35399999999999998</v></c><c r="I7" s="207" t="s"><v>567</v></c><c r="J7" s="206"><f t="shared" ref="J7:Q7" si="1">IF($A7=$A9,J9,J10)</f><v>0</v></c><c r="K7" s="206"><f t="shared" si="1"/><v>0</v></c><c r="L7" s="206"><f t="shared" si="1"/><v>0</v></c><c r="M7" s="206"><f t="shared" si="1"/><v>0</v></c><c r="N7" s="206"><f t="shared" si="1"/><v>0</v></c><c r="O7" s="206"><f t="shared" si="1"/><v>0</v></c><c r="P7" s="206"><f t="shared" si="1"/><v>0.33300000000000002</v></c><c r="Q7" s="206"><f t="shared" si="1"/><v>0</v></c><c r="R7" s="208" t="s"><v>567</v></c><c r="S7" s="209"><f>IF($A7=$A9,S9,S10)</f><v>0.874</v></c><c r="T7" s="209"><f>IF($A7=$A9,T9,T10)</f><v>-0.874</v></c><c r="U7" s="180" t="s"><v>567</v></c><c r="V7" s="179" t="s"><v>567</v></c></row><row r="8" spans="1:22" s="59" customFormat="1" ht="30" customHeight="1"><c r="A8" s="54"/><c r="B8" s="54"/></row><row r="9" spans="1:22" s="59" customFormat="1"><c r="A9" s="266" t="str"><f>Translation!A14</f><v>IPCC emission factors</v></c><c r="B9" s="267"/><c r="C9" s="51"><v>0.27900000000000003</v></c><c r="D9" s="51"><v>0.26700000000000002</v></c><c r="E9" s="51"><v>0.249</v></c><c r="F9" s="53"><v>0.24</v></c><c r="G9" s="53"><v>0.20200000000000001</v></c><c r="H9" s="53"><v>0.35399999999999998</v></c><c r="I9" s="182" t="s"><v>567</v></c><c r="J9" s="53"><v>0</v></c><c r="K9" s="53"><v>0</v></c><c r="L9" s="53"><v>0</v></c><c r="M9" s="53"><v>0</v></c><c r="N9" s="53"><v>0</v></c><c r="O9" s="53"><v>0</v></c><c r="P9" s="53"><v>0.33300000000000002</v></c><c r="Q9" s="53"><v>0</v></c><c r="R9" s="183" t="s"><v>567</v></c><c r="S9" s="52"><v>0.874</v></c><c r="T9" s="52"><f>-S9</f><v>-0.874</v></c><c r="U9" s="181" t="s"><v>567</v></c><c r="V9" s="179" t="s"><v>567</v></c></row><row r="10" spans="1:22" s="59" customFormat="1"><c r="A10" s="266" t="str"><f>Translation!A15</f><v>Life Cicle Analysis (LCA) emission factors</v></c><c r="B10" s="267"/><c r="C10" s="51"/><c r="D10" s="51"/><c r="E10" s="51"/><c r="F10" s="51"/><c r="G10" s="51"/><c r="H10" s="51"/><c r="I10" s="184" t="s"><v>567</v></c><c r="J10" s="51"/><c r="K10" s="51"/><c r="L10" s="51"/><c r="M10" s="51"/><c r="N10" s="51"/><c r="O10" s="51"/><c r="P10" s="51"/><c r="Q10" s="51"/><c r="R10" s="185" t="s"><v>567</v></c><c r="S10" s="51"/><c r="T10" s="51"/><c r="U10" s="181" t="s"><v>567</v></c><c r="V10" s="179" t="s"><v>567</v></c></row><row r="11" spans="1:22" s="59" customFormat="1"/></sheetData><mergeCells count="10"><mergeCell ref="A10:B10"/><mergeCell ref="A9:B9"/><mergeCell ref="A5:B6"/><mergeCell ref="A7:B7"/><mergeCell ref="V5:V6"/><mergeCell ref="C5:I5"/><mergeCell ref="J5:R5"/><mergeCell ref="S5:T5"/><mergeCell ref="B1:T1"/><mergeCell ref="A2:C2"/></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sheetPr><tabColor rgb="FF00B050"/><pageSetUpPr fitToPage="1"/></sheetPr><dimension ref="A1:R26"/><sheetViews><sheetView showGridLines="0" showZeros="0" topLeftCell="A4" zoomScale="55" zoomScaleNormal="55" workbookViewID_"0"><selection activeCell="B20" sqref="B20:R20"/></sheetView></sheetViews><sheetFormatPr defaultColWidth="11.42578125" defaultRowHeight="12.75"/><cols><col min="1" max="1" width="6.7109375" style="126" customWidth="1"/><col min="2" max="2" width="56.140625" style="126" customWidth="1"/><col min="3" max="3" width="13" style="126" customWidth="1"/><col min="4" max="4" width="18.5703125" style="126" customWidth="1"/><col min="5" max="5" width="12.42578125" style="126" customWidth="1"/><col min="6" max="6" width="7.7109375" style="126" customWidth="1"/><col min="7" max="7" width="12.42578125" style="126" customWidth="1"/><col min="8" max="8" width="10.140625" style="126" customWidth="1"/><col min="9" max="9" width="9.5703125" style="126" customWidth="1"/><col min="10" max="10" width="13.42578125" style="126" customWidth="1"/><col min="11" max="11" width="8.5703125" style="126" customWidth="1"/><col min="12" max="12" width="13.42578125" style="126" customWidth="1"/><col min="13" max="13" width="9.7109375" style="126" customWidth="1"/><col min="14" max="14" width="11.28515625" style="126" customWidth="1"/><col min="15" max="15" width="10.42578125" style="126" customWidth="1"/><col min="16" max="16" width="11.42578125" style="126"/><col min="17" max="18" width="12.5703125" style="126" customWidth="1"/><col min="19"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69" width="9.7109375" style="126" customWidth="1"/><col min="270"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5" width="9.7109375" style="126" customWidth="1"/><col min="526"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1" width="9.7109375" style="126" customWidth="1"/><col min="782"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7" width="9.7109375" style="126" customWidth="1"/><col min="1038"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3" width="9.7109375" style="126" customWidth="1"/><col min="1294"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49" width="9.7109375" style="126" customWidth="1"/><col min="1550"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5" width="9.7109375" style="126" customWidth="1"/><col min="1806"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1" width="9.7109375" style="126" customWidth="1"/><col min="2062"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7" width="9.7109375" style="126" customWidth="1"/><col min="2318"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3" width="9.7109375" style="126" customWidth="1"/><col min="2574"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29" width="9.7109375" style="126" customWidth="1"/><col min="2830"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5" width="9.7109375" style="126" customWidth="1"/><col min="3086"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1" width="9.7109375" style="126" customWidth="1"/><col min="3342"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7" width="9.7109375" style="126" customWidth="1"/><col min="3598"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3" width="9.7109375" style="126" customWidth="1"/><col min="3854"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09" width="9.7109375" style="126" customWidth="1"/><col min="4110"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5" width="9.7109375" style="126" customWidth="1"/><col min="4366"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1" width="9.7109375" style="126" customWidth="1"/><col min="4622"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7" width="9.7109375" style="126" customWidth="1"/><col min="4878"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3" width="9.7109375" style="126" customWidth="1"/><col min="5134"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89" width="9.7109375" style="126" customWidth="1"/><col min="5390"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5" width="9.7109375" style="126" customWidth="1"/><col min="5646"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1" width="9.7109375" style="126" customWidth="1"/><col min="5902"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7" width="9.7109375" style="126" customWidth="1"/><col min="6158"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3" width="9.7109375" style="126" customWidth="1"/><col min="6414"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69" width="9.7109375" style="126" customWidth="1"/><col min="6670"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5" width="9.7109375" style="126" customWidth="1"/><col min="6926"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1" width="9.7109375" style="126" customWidth="1"/><col min="7182"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7" width="9.7109375" style="126" customWidth="1"/><col min="7438"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3" width="9.7109375" style="126" customWidth="1"/><col min="7694"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49" width="9.7109375" style="126" customWidth="1"/><col min="7950"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5" width="9.7109375" style="126" customWidth="1"/><col min="8206"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1" width="9.7109375" style="126" customWidth="1"/><col min="8462"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7" width="9.7109375" style="126" customWidth="1"/><col min="8718"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3" width="9.7109375" style="126" customWidth="1"/><col min="8974"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29" width="9.7109375" style="126" customWidth="1"/><col min="9230"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5" width="9.7109375" style="126" customWidth="1"/><col min="9486"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1" width="9.7109375" style="126" customWidth="1"/><col min="9742"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7" width="9.7109375" style="126" customWidth="1"/><col min="9998"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3" width="9.7109375" style="126" customWidth="1"/><col min="10254"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09" width="9.7109375" style="126" customWidth="1"/><col min="10510"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5" width="9.7109375" style="126" customWidth="1"/><col min="10766"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1" width="9.7109375" style="126" customWidth="1"/><col min="11022"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7" width="9.7109375" style="126" customWidth="1"/><col min="11278"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3" width="9.7109375" style="126" customWidth="1"/><col min="11534"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89" width="9.7109375" style="126" customWidth="1"/><col min="11790"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5" width="9.7109375" style="126" customWidth="1"/><col min="12046"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1" width="9.7109375" style="126" customWidth="1"/><col min="12302"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7" width="9.7109375" style="126" customWidth="1"/><col min="12558"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3" width="9.7109375" style="126" customWidth="1"/><col min="12814"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69" width="9.7109375" style="126" customWidth="1"/><col min="13070"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5" width="9.7109375" style="126" customWidth="1"/><col min="13326"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1" width="9.7109375" style="126" customWidth="1"/><col min="13582"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7" width="9.7109375" style="126" customWidth="1"/><col min="13838"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3" width="9.7109375" style="126" customWidth="1"/><col min="14094"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49" width="9.7109375" style="126" customWidth="1"/><col min="14350"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5" width="9.7109375" style="126" customWidth="1"/><col min="14606"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1" width="9.7109375" style="126" customWidth="1"/><col min="14862"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7" width="9.7109375" style="126" customWidth="1"/><col min="15118"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3" width="9.7109375" style="126" customWidth="1"/><col min="15374"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29" width="9.7109375" style="126" customWidth="1"/><col min="15630"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5" width="9.7109375" style="126" customWidth="1"/><col min="15886"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1" width="9.7109375" style="126" customWidth="1"/><col min="16142"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18" s="21" customFormat="1" ht="116.25" customHeight="1"><c r="A1" s="260" t="str"><f>Translation!$A$31</f><v>Island  Sustainable Energy Action Plan (ISEAP)</v></c><c r="B1" s="260"/><c r="C1" s="260"/><c r="D1" s="260"/><c r="E1" s="260"/><c r="F1" s="260"/><c r="G1" s="260"/><c r="H1" s="260"/><c r="I1" s="260"/><c r="J1" s="260"/><c r="K1" s="260"/><c r="L1" s="260"/><c r="M1" s="260"/><c r="N1" s="260"/><c r="O1" s="260"/><c r="P1" s="260"/><c r="Q1" s="260"/><c r="R1" s="260"/></row><row r="2" spans="1:18" s="21" customFormat="1" ht="28.5" customHeight="1"><c r="A2" s="82"/><c r="B2" s="83" t="s"><v>450</v></c><c r="C2" s="82"/><c r="D2" s="82"/><c r="E2" s="82"/><c r="F2" s="84" t="str"><f>Translation!$A$10</f><v>Island</v></c><c r="G2" s="85" t="str"><f>'Start here'!$B$5</f><v>Cyprus - Psimolofou</v></c><c r="H2" s="87"/><c r="I2" s="87"/><c r="J2" s="87"/><c r="K2" s="87"/><c r="L2" s="87"/><c r="M2" s="87"/><c r="N2" s="87"/><c r="O2" s="87"/><c r="P2" s="87"/><c r="Q2" s="87"/><c r="R2" s="87"/></row><row r="3" spans="1:18" ht="28.5" customHeight="1"><c r="A3" s="285"/><c r="B3" s="285"/><c r="C3" s="285"/><c r="D3" s="285"/><c r="E3" s="285"/><c r="F3" s="285"/><c r="G3" s="285"/><c r="H3" s="285"/><c r="I3" s="285"/><c r="J3" s="127"/><c r="K3" s="127"/><c r="Q3" s="27"/></row><row r="4" spans="1:18" ht="39.75" customHeight="1"><c r="A4" s="286" t="str"><f>Translation!A33</f><v>OVERALL STRATEGY</v></c><c r="B4" s="286"/><c r="C4" s="286"/><c r="D4" s="286"/><c r="E4" s="286"/><c r="F4" s="286"/><c r="G4" s="286"/><c r="H4" s="286"/><c r="I4" s="286"/><c r="J4" s="286"/><c r="K4" s="286"/><c r="L4" s="286"/><c r="M4" s="286"/><c r="N4" s="286"/><c r="O4" s="286"/><c r="P4" s="286"/><c r="Q4" s="286"/><c r="R4" s="286"/></row><row r="5" spans="1:18" ht="21"><c r="A5" s="137"/><c r="B5" s="146"/><c r="C5" s="147"/><c r="D5" s="148"/><c r="E5" s="148"/><c r="F5" s="148"/><c r="G5" s="149"/><c r="H5" s="150"/><c r="P5" s="290" t="str"><f>Translation!$A$53</f><v>Mandatory fields</v></c><c r="Q5" s="290"/><c r="R5" s="290"/></row><row r="6" spans="1:18" ht="31.5"><c r="A6" s="166"/><c r="B6" s="167"/><c r="J6" s="168" t="str"><f>Translation!A36</f><v>Absolute reduction</v></c><c r="L6" s="168" t="str"><f>Translation!A38</f><v>Per capita reduction</v></c></row><row r="7" spans="1:18" s="170" customFormat="1" ht="36"><c r="A7" s="119" t="s"><v>0</v></c><c r="B7" s="288" t="str"><f>Translation!A34</f><v>OVERALL CO2 EMISSION REDUCTION TARGET BY 2020</v></c><c r="C7" s="288"/><c r="D7" s="288"/><c r="E7" s="288"/><c r="F7" s="288"/><c r="G7" s="288"/><c r="H7" s="288"/><c r="I7" s="289"/><c r="J7" s="123"><v>0.2</v></c><c r="K7" s="169" t="str"><f>Translation!A37</f><v>or</v></c><c r="L7" s="123"><v>0.2</v></c><c r="M7" s="287" t="str"><f>Translation!$B$35</f><v>Please select the corresponding box</v></c><c r="N7" s="287"/><c r="O7" s="287"/></row><row r="8" spans="1:18" ht="33.75" customHeight="1"><c r="A8" s="137"/><c r="B8" s="146"/><c r="C8" s="147"/><c r="D8" s="148"/><c r="E8" s="148"/><c r="F8" s="148"/><c r="G8" s="149"/><c r="H8" s="150"/><c r="P8" s="126" t="s"><v>1069</v></c></row><row r="9" spans="1:18" s="193" customFormat="1" ht="36"><c r="A9" s="119" t="s"><v>4</v></c><c r="B9" s="106" t="str"><f>Translation!A40</f><v>LONG-TERM VISION OF YOUR LOCAL AUTHORITY (please include priority areas, main trends and challenges)</v></c><c r="C9" s="190"/><c r="D9" s="191"/><c r="E9" s="190"/><c r="F9" s="191"/><c r="G9" s="190"/><c r="H9" s="192"/><c r="I9" s="192"/><c r="J9" s="192"/><c r="K9" s="192"/><c r="L9" s="192"/><c r="M9" s="192"/><c r="N9" s="192"/></row><row r="10" spans="1:18" ht="137.25" customHeight="1"><c r="B10" s="279" t="s"><v>1073</v></c><c r="C10" s="280"/><c r="D10" s="280"/><c r="E10" s="280"/><c r="F10" s="280"/><c r="G10" s="280"/><c r="H10" s="280"/><c r="I10" s="280"/><c r="J10" s="280"/><c r="K10" s="280"/><c r="L10" s="280"/><c r="M10" s="280"/><c r="N10" s="280"/><c r="O10" s="280"/><c r="P10" s="280"/><c r="Q10" s="280"/><c r="R10" s="281"/></row><row r="11" spans="1:18" ht="13.5" customHeight="1"><c r="B11" s="171"/><c r="C11" s="171"/><c r="D11" s="171"/><c r="E11" s="171"/><c r="F11" s="171"/><c r="G11" s="171"/><c r="H11" s="171"/><c r="I11" s="171"/></row><row r="12" spans="1:18" s="193" customFormat="1" ht="36"><c r="A12" s="119" t="s"><v>10</v></c><c r="B12" s="106" t="str"><f>Translation!A41</f><v>ORGANISATIONAL AND FINANCIAL ASPECTS</v></c><c r="C12" s="192"/><c r="D12" s="192"/><c r="E12" s="192"/><c r="F12" s="192"/><c r="G12" s="192"/><c r="H12" s="192"/><c r="I12" s="192"/><c r="J12" s="192"/><c r="K12" s="192"/><c r="L12" s="192"/><c r="M12" s="192"/><c r="N12" s="192"/></row><row r="13" spans="1:18" ht="44.25" customHeight="1"><c r="A13" s="153"/><c r="B13" s="274" t="str"><f>Translation!A42</f><v>Coordination and organisational structures created/assigned</v></c><c r="C13" s="275"/><c r="D13" s="282" t="s"><v>1091</v></c><c r="E13" s="283"/><c r="F13" s="283"/><c r="G13" s="283"/><c r="H13" s="283"/><c r="I13" s="283"/><c r="J13" s="283"/><c r="K13" s="283"/><c r="L13" s="283"/><c r="M13" s="283"/><c r="N13" s="283"/><c r="O13" s="283"/><c r="P13" s="283"/><c r="Q13" s="283"/><c r="R13" s="284"/></row><row r="14" spans="1:18" ht="44.25" customHeight="1"><c r="A14" s="153"/><c r="B14" s="274" t="str"><f>Translation!A43</f><v>Staff capacity allocated</v></c><c r="C14" s="275"/><c r="D14" s="282" t="s"><v>1092</v></c><c r="E14" s="283"/><c r="F14" s="283"/><c r="G14" s="283"/><c r="H14" s="283"/><c r="I14" s="283"/><c r="J14" s="283"/><c r="K14" s="283"/><c r="L14" s="283"/><c r="M14" s="283"/><c r="N14" s="283"/><c r="O14" s="283"/><c r="P14" s="283"/><c r="Q14" s="283"/><c r="R14" s="284"/></row><row r="15" spans="1:18" ht="44.25" customHeight="1"><c r="A15" s="153"/><c r="B15" s="274" t="str"><f>Translation!A44</f><v>Involvement of stakeholders and citizens</v></c><c r="C15" s="275"/><c r="D15" s="276" t="s"><v>1070</v></c><c r="E15" s="277"/><c r="F15" s="277"/><c r="G15" s="277"/><c r="H15" s="277"/><c r="I15" s="277"/><c r="J15" s="277"/><c r="K15" s="277"/><c r="L15" s="277"/><c r="M15" s="277"/><c r="N15" s="277"/><c r="O15" s="277"/><c r="P15" s="277"/><c r="Q15" s="277"/><c r="R15" s="278"/></row><row r="16" spans="1:18" ht="44.25" customHeight="1"><c r="A16" s="153"/><c r="B16" s="274" t="str"><f>Translation!A45</f><v>Overall estimated budget</v></c><c r="C16" s="275"/><c r="D16" s="276" t="s"><v>1093</v></c><c r="E16" s="277"/><c r="F16" s="277"/><c r="G16" s="277"/><c r="H16" s="277"/><c r="I16" s="277"/><c r="J16" s="277"/><c r="K16" s="277"/><c r="L16" s="277"/><c r="M16" s="277"/><c r="N16" s="277"/><c r="O16" s="277"/><c r="P16" s="277"/><c r="Q16" s="277"/><c r="R16" s="278"/></row><row r="17" spans="1:18" ht="44.25" customHeight="1"><c r="A17" s="153"/><c r="B17" s="274" t="str"><f>Translation!A46</f><v>Foreseen financing sources for the investments within your action plan</v></c><c r="C17" s="275"/><c r="D17" s="276" t="s"><v>1071</v></c><c r="E17" s="277"/><c r="F17" s="277"/><c r="G17" s="277"/><c r="H17" s="277"/><c r="I17" s="277"/><c r="J17" s="277"/><c r="K17" s="277"/><c r="L17" s="277"/><c r="M17" s="277"/><c r="N17" s="277"/><c r="O17" s="277"/><c r="P17" s="277"/><c r="Q17" s="277"/><c r="R17" s="278"/></row><row r="18" spans="1:18" ht="44.25" customHeight="1"><c r="A18" s="153"/><c r="B18" s="274" t="str"><f>Translation!A47</f><v>Planned measures for monitoring and follow up</v></c><c r="C18" s="275"/><c r="D18" s="276" t="s"><v>1072</v></c><c r="E18" s="277"/><c r="F18" s="277"/><c r="G18" s="277"/><c r="H18" s="277"/><c r="I18" s="277"/><c r="J18" s="277"/><c r="K18" s="277"/><c r="L18" s="277"/><c r="M18" s="277"/><c r="N18" s="277"/><c r="O18" s="277"/><c r="P18" s="277"/><c r="Q18" s="277"/><c r="R18" s="278"/></row><row r="19" spans="1:18" ht="23.25" customHeight="1"><c r="A19" s="153"/><c r="B19" s="171"/><c r="C19" s="171"/><c r="D19" s="171"/><c r="E19" s="171"/><c r="F19" s="171"/><c r="G19" s="171"/><c r="H19" s="171"/><c r="I19" s="171"/></row><row r="20" spans="1:18" ht="23.25"><c r="A20" s="153"/><c r="B20" s="270" t="str"><f>Translation!A48</f><v xml:space="preserve">Go to the next sheet dedicated to your Baseline Emission Inventory </v></c><c r="C20" s="271"/><c r="D20" s="271"/><c r="E20" s="271"/><c r="F20" s="271"/><c r="G20" s="271"/><c r="H20" s="271"/><c r="I20" s="271"/><c r="J20" s="271"/><c r="K20" s="271"/><c r="L20" s="271"/><c r="M20" s="271"/><c r="N20" s="271"/><c r="O20" s="271"/><c r="P20" s="271"/><c r="Q20" s="271"/><c r="R20" s="271"/></row><row r="21" spans="1:18" ht="13.5" customHeight="1"><c r="A21" s="153"/><c r="B21" s="171"/><c r="C21" s="171"/><c r="D21" s="171"/><c r="E21" s="171"/><c r="F21" s="171"/><c r="G21" s="171"/><c r="H21" s="171"/><c r="I21" s="171"/></row><row r="22" spans="1:18" s="21" customFormat="1" ht="12.75" customHeight="1"><c r="B22" s="272"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22" s="272"/><c r="D22" s="272"/><c r="E22" s="272"/><c r="F22" s="272"/><c r="G22" s="272"/><c r="H22" s="272"/><c r="I22" s="272"/><c r="J22" s="272"/><c r="K22" s="272"/><c r="L22" s="272"/><c r="M22" s="272"/><c r="N22" s="272"/><c r="O22" s="272"/><c r="P22" s="272"/><c r="Q22" s="272"/><c r="R22" s="272"/></row><row r="23" spans="1:18" s="21" customFormat="1" ht="12.75" customHeight="1"><c r="B23" s="272"/><c r="C23" s="272"/><c r="D23" s="272"/><c r="E23" s="272"/><c r="F23" s="272"/><c r="G23" s="272"/><c r="H23" s="272"/><c r="I23" s="272"/><c r="J23" s="272"/><c r="K23" s="272"/><c r="L23" s="272"/><c r="M23" s="272"/><c r="N23" s="272"/><c r="O23" s="272"/><c r="P23" s="272"/><c r="Q23" s="272"/><c r="R23" s="272"/></row><row r="24" spans="1:18" s="21" customFormat="1" ht="12.75" customHeight="1"><c r="B24" s="272"/><c r="C24" s="272"/><c r="D24" s="272"/><c r="E24" s="272"/><c r="F24" s="272"/><c r="G24" s="272"/><c r="H24" s="272"/><c r="I24" s="272"/><c r="J24" s="272"/><c r="K24" s="272"/><c r="L24" s="272"/><c r="M24" s="272"/><c r="N24" s="272"/><c r="O24" s="272"/><c r="P24" s="272"/><c r="Q24" s="272"/><c r="R24" s="272"/></row><row r="26" spans="1:18" s="172" customFormat="1" ht="15.75"><c r="B26" s="273"/><c r="C26" s="273"/><c r="D26" s="273"/><c r="E26" s="273"/><c r="F26" s="273"/><c r="G26" s="273"/><c r="H26" s="273"/><c r="I26" s="273"/><c r="J26" s="273"/><c r="K26" s="273"/><c r="L26" s="273"/><c r="M26" s="273"/><c r="N26" s="273"/><c r="O26" s="273"/></row></sheetData><mergeCells count="22"><mergeCell ref="D15:R15"/><mergeCell ref="A3:I3"/><mergeCell ref="A4:R4"/><mergeCell ref="M7:O7"/><mergeCell ref="B7:I7"/><mergeCell ref="P5:R5"/><mergeCell ref="B20:R20"/><mergeCell ref="B22:R24"/><mergeCell ref="B26:O26"/><mergeCell ref="A1:R1"/><mergeCell ref="B16:C16"/><mergeCell ref="D16:R16"/><mergeCell ref="B17:C17"/><mergeCell ref="D17:R17"/><mergeCell ref="B18:C18"/><mergeCell ref="D18:R18"/><mergeCell ref="B10:R10"/><mergeCell ref="B13:C13"/><mergeCell ref="D13:R13"/><mergeCell ref="B14:C14"/><mergeCell ref="D14:R14"/><mergeCell ref="B15:C15"/></mergeCells><pageMargins left="0.70866141732283472" right="0.70866141732283472" top="0.74803149606299213" bottom="0.74803149606299213" header="0.31496062992125984" footer="0.31496062992125984"/><pageSetup paperSize="9" scale="53" fitToHeight="0" orientation="landscape" horizontalDpi="300" r:ID_"rId1"/><drawing r:ID_"rId2"/></worksheet>
</file>

<file path=xl/worksheets/sheet5.xml><?xml version="1.0" encoding="UTF-8" standalone="yes"?>
<worksheet xmlns="http://schemas.openxmlformats.org/spreadsheetml/2006/main" xmlns:r="http://schemas.openxmlformats.org/officeDocument/2006/relationships"><sheetPr><tabColor rgb="FF00B050"/><pageSetUpPr fitToPage="1"/></sheetPr><dimension ref="A1:AF144"/><sheetViews><sheetView showGridLines="0" showZeros="0" topLeftCell="A25" zoomScale="55" zoomScaleNormal="55" workbookViewID_"0"><selection activeCell="H7" sqref="H7"/></sheetView></sheetViews><sheetFormatPr defaultColWidth="11.42578125" defaultRowHeight="12.75"/><cols><col min="1" max="1" width="6.7109375" style="126" customWidth="1"/><col min="2" max="2" width="56.140625" style="126" customWidth="1"/><col min="3" max="3" width="13.5703125" style="126" customWidth="1"/><col min="4" max="4" width="12.7109375" style="126" customWidth="1"/><col min="5" max="5" width="11.5703125" style="126" customWidth="1"/><col min="6" max="6" width="11.140625" style="126" customWidth="1"/><col min="7" max="7" width="11.28515625" style="126" customWidth="1"/><col min="8" max="8" width="11.140625" style="126" customWidth="1"/><col min="9" max="9" width="12.42578125" style="126" customWidth="1"/><col min="10" max="10" width="10.7109375" style="126" customWidth="1"/><col min="11" max="11" width="12" style="126" customWidth="1"/><col min="12" max="12" width="10" style="126" customWidth="1"/><col min="13" max="13" width="15" style="126" customWidth="1"/><col min="14" max="14" width="11.28515625" style="126" customWidth="1"/><col min="15" max="15" width="11.42578125" style="126" customWidth="1"/><col min="16" max="16" width="11.42578125" style="126"/><col min="17" max="17" width="14.42578125" style="126" customWidth="1"/><col min="18" max="18" width="12.5703125" style="126" customWidth="1"/><col min="19" max="19" width="13.7109375" style="126" customWidth="1"/><col min="20" max="20" width="14.7109375" style="126" customWidth="1"/><col min="21" max="21" width="17.85546875" style="126" customWidth="1"/><col min="22" max="22" width="11.42578125" style="126"/><col min="23" max="23" width="17.28515625" style="126" customWidth="1"/><col min="24" max="24" width="19.42578125" style="126" customWidth="1"/><col min="25" max="25" width="14.140625" style="126" customWidth="1"/><col min="26" max="26" width="14" style="126" customWidth="1"/><col min="27" max="27" width="17.85546875" style="126" customWidth="1"/><col min="28" max="28" width="16" style="126" customWidth="1"/><col min="29" max="29" width="11.42578125" style="126"/><col min="30" max="30" width="16.5703125" style="126" customWidth="1"/><col min="31"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30" s="21" customFormat="1" ht="116.25" customHeight="1"><c r="A1" s="260" t="str"><f>Translation!$A$31</f><v>Island  Sustainable Energy Action Plan (ISEAP)</v></c><c r="B1" s="260"/><c r="C1" s="260"/><c r="D1" s="260"/><c r="E1" s="260"/><c r="F1" s="260"/><c r="G1" s="260"/><c r="H1" s="260"/><c r="I1" s="260"/><c r="J1" s="260"/><c r="K1" s="260"/><c r="L1" s="260"/><c r="M1" s="260"/><c r="N1" s="260"/><c r="O1" s="260"/><c r="P1" s="260"/><c r="Q1" s="260"/><c r="R1" s="260"/><c r="S1" s="260"/><c r="T1" s="260"/><c r="U1" s="260"/></row><row r="2" spans="1:30" s="21" customFormat="1" ht="28.5" customHeight="1"><c r="A2" s="82"/><c r="B2" s="83" t="s"><v>450</v></c><c r="C2" s="82"/><c r="D2" s="82"/><c r="E2" s="82"/><c r="F2" s="86"/><c r="G2" s="86"/><c r="H2" s="87"/><c r="I2" s="84" t="str"><f>Translation!$A$10</f><v>Island</v></c><c r="J2" s="85" t="str"><f>'Start here'!$B$5</f><v>Cyprus - Psimolofou</v></c><c r="K2" s="87"/><c r="L2" s="87"/><c r="M2" s="87"/><c r="N2" s="87"/><c r="O2" s="87"/><c r="P2" s="87"/><c r="Q2" s="87"/><c r="R2" s="160"/><c r="S2" s="162"/><c r="T2" s="84" t="str"><f>Translation!$A$51</f><v>Inventory year</v></c><c r="U2" s="161"><f>'Start here'!$B$6</f><v>2009</v></c></row><row r="3" spans="1:30" ht="28.5" customHeight="1"><c r="A3" s="125"/><c r="D3" s="125"/><c r="E3" s="125"/><c r="F3" s="125"/><c r="G3" s="125"/><c r="H3" s="125"/><c r="I3" s="125"/><c r="J3" s="127"/><c r="K3" s="127"/><c r="T3" s="27"/></row><row r="4" spans="1:30" ht="46.5" customHeight="1"><c r="A4" s="286" t="str"><f>Translation!A49</f><v>BASELINE EMISSION INVENTORY</v></c><c r="B4" s="286"/><c r="C4" s="286"/><c r="D4" s="286"/><c r="E4" s="286"/><c r="F4" s="286"/><c r="G4" s="286"/><c r="H4" s="286"/><c r="I4" s="286"/><c r="J4" s="286"/><c r="K4" s="286"/><c r="L4" s="286"/><c r="M4" s="286"/><c r="N4" s="286"/><c r="O4" s="286"/><c r="P4" s="286"/><c r="Q4" s="286"/><c r="R4" s="286"/><c r="S4" s="286"/><c r="T4" s="286"/><c r="U4" s="286"/><c r="V4" s="210"/><c r="W4" s="210"/><c r="X4" s="210"/><c r="Y4" s="210"/><c r="Z4" s="210"/><c r="AA4" s="210"/><c r="AB4" s="210"/><c r="AC4" s="210"/><c r="AD4" s="210"/></row><row r="5" spans="1:30" ht="13.5" customHeight="1"><c r="A5" s="129"/><c r="B5" s="130"/><c r="C5" s="131"/><c r="D5" s="131"/><c r="E5" s="131"/><c r="F5" s="131"/><c r="G5" s="131"/><c r="H5" s="131"/><c r="I5" s="131"/><c r="J5" s="131"/><c r="K5" s="132"/><c r="L5" s="132"/><c r="M5" s="132"/><c r="N5" s="132"/></row><row r="6" spans="1:30" ht="21"><c r="A6" s="137"/><c r="B6" s="146"/><c r="C6" s="147"/><c r="D6" s="148"/><c r="E6" s="148"/><c r="F6" s="148"/><c r="G6" s="149"/><c r="H6" s="150"/><c r="S6" s="290" t="str"><f>Translation!$A$53</f><v>Mandatory fields</v></c><c r="T6" s="290"/><c r="U6" s="290"/></row><row r="7" spans="1:30" s="135" customFormat="1" ht="36"><c r="A7" s="133" t="s"><v>0</v></c><c r="B7" s="134" t="str"><f>Translation!A50</f><v>GENERAL DATA</v></c><c r="L7" s="136"/></row><row r="8" spans="1:30" ht="21"><c r="A8" s="137"/><c r="B8" s="139" t="str"><f>Translation!A52</f><v>Number of inhabitants</v></c><c r="C8" s="306"><v>1852</v></c><c r="D8" s="307"/><c r="E8" s="163"><v>2009</v></c><c r="F8" s="140"/><c r="G8" s="141"/></row><row r="9" spans="1:30" ht="11.25" customHeight="1"><c r="A9" s="137"/><c r="B9" s="140"/><c r="C9" s="140"/><c r="D9" s="140"/><c r="E9" s="138"/><c r="F9" s="138"/><c r="G9" s="138"/><c r="H9" s="142"/><c r="I9" s="140"/><c r="J9" s="141"/><c r="K9" s="143"/></row><row r="10" spans="1:30" ht="21"><c r="A10" s="144"/><c r="B10" s="138" t="str"><f>Translation!A13</f><v>CO2 calculation method</v></c><c r="C10" s="308" t="str"><f>'Start here'!F7</f><v>IPCC emission factors</v></c><c r="D10" s="308"/><c r="E10" s="308"/><c r="F10" s="308"/><c r="G10" s="308"/><c r="H10" s="308"/><c r="I10" s="308"/><c r="J10" s="308"/><c r="K10" s="145"/></row><row r="11" spans="1:30" ht="17.25" customHeight="1"><c r="A11" s="128"/><c r="B11" s="128"/><c r="C11" s="128"/><c r="D11" s="128"/><c r="E11" s="128"/><c r="F11" s="128"/><c r="G11" s="128"/><c r="H11" s="128"/><c r="I11" s="128"/><c r="J11" s="128"/><c r="K11" s="128"/><c r="L11" s="128"/><c r="M11" s="128"/><c r="N11" s="128"/><c r="O11" s="128"/><c r="P11" s="128"/><c r="Q11" s="128"/><c r="R11" s="128"/></row><row r="12" spans="1:30" s="135" customFormat="1" ht="36"><c r="A12" s="133" t="s"><v>4</v></c><c r="B12" s="134" t="str"><f>Translation!A54</f><v>RESULTS OF ENERGY BALANCE</v></c><c r="C12" s="133"/><c r="D12" s="134"/><c r="E12" s="133"/><c r="F12" s="134"/><c r="G12" s="133"/><c r="H12" s="134"/><c r="I12" s="133"/><c r="J12" s="134"/><c r="K12" s="151"/><c r="L12" s="151"/><c r="M12" s="151"/><c r="N12" s="151"/></row><row r="13" spans="1:30" s="91" customFormat="1" ht="31.5"><c r="B13" s="92" t="str"><f>Translation!A55</f><v>FINAL ENERGY DEMAND</v></c><c r="C13" s="92"/><c r="D13" s="92"/><c r="E13" s="92"/><c r="F13" s="92"/><c r="G13" s="92"/><c r="H13" s="92"/><c r="I13" s="92"/><c r="J13" s="92"/><c r="K13" s="92"/><c r="L13" s="92"/><c r="M13" s="92"/><c r="N13" s="92"/><c r="O13" s="92"/><c r="P13" s="92"/><c r="Q13" s="92"/><c r="R13" s="92"/><c r="S13" s="92"/><c r="T13" s="92"/><c r="U13" s="93" t="str"><f>Translation!$A$21</f><v>[MWh]</v></c></row><row r="14" spans="1:30" s="55" customFormat="1" ht="32.25" customHeight="1"><c r="B14" s="304" t="str"><f>Translation!A56</f><v>DEMAND SECTOR</v></c><c r="C14" s="309" t="str"><f>Translation!A93</f><v>ENERGY FOR FINAL USE</v></c><c r="D14" s="310"/><c r="E14" s="310"/><c r="F14" s="310"/><c r="G14" s="310"/><c r="H14" s="310"/><c r="I14" s="310"/><c r="J14" s="310"/><c r="K14" s="310"/><c r="L14" s="310"/><c r="M14" s="310"/><c r="N14" s="310"/><c r="O14" s="310"/><c r="P14" s="310"/><c r="Q14" s="310"/><c r="R14" s="310"/><c r="S14" s="310"/><c r="T14" s="310"/><c r="U14" s="311"/></row><row r="15" spans="1:30" s="55" customFormat="1" ht="18" customHeight="1"><c r="B15" s="305"/><c r="C15" s="309" t="str"><f>Translation!A94</f><v>Centralized energy services</v></c><c r="D15" s="310"/><c r="E15" s="310"/><c r="F15" s="311"/><c r="G15" s="309" t="str"><f>Translation!A98</f><v>Fossil fuels</v></c><c r="H15" s="310"/><c r="I15" s="310"/><c r="J15" s="310"/><c r="K15" s="310"/><c r="L15" s="310"/><c r="M15" s="311"/><c r="N15" s="309" t="str"><f>Translation!A105</f><v>Renewable energy sources (excluding electricity and heat sold to public networks)</v></c><c r="O15" s="310"/><c r="P15" s="310"/><c r="Q15" s="310"/><c r="R15" s="310"/><c r="S15" s="310"/><c r="T15" s="311"/><c r="U15" s="304" t="str"><f>Translation!A118</f><v>TOTAL</v></c></row><row r="16" spans="1:30" s="66" customFormat="1" ht="67.5" customHeight="1"><c r="B16" s="65" t="str"><f>Translation!A58</f><v>Sector description</v></c><c r="C16" s="117" t="str"><f>Translation!A95</f><v>Electricity from public grid</v></c><c r="D16" s="117" t="str"><f>Translation!A96</f><v>Heat from district heating</v></c><c r="E16" s="117" t="str"><f>Translation!A97</f><v>Cold from district cooling</v></c><c r="F16" s="117" t="str"><f>Translation!A116</f><v>Subtotal</v></c><c r="G16" s="117" t="str"><f>Translation!A99</f><v>Fueloil</v></c><c r="H16" s="117" t="str"><f>Translation!A100</f><v>Diesel</v></c><c r="I16" s="117" t="str"><f>Translation!A101</f><v>Gasoline</v></c><c r="J16" s="117" t="str"><f>Translation!A102</f><v>LPG</v></c><c r="K16" s="117" t="str"><f>Translation!A103</f><v>Natural gas</v></c><c r="L16" s="117" t="str"><f>Translation!A104</f><v>Coal</v></c><c r="M16" s="117" t="str"><f>Translation!A116</f><v>Subtotal</v></c><c r="N16" s="117" t="str"><f>Translation!A108</f><v>Hydro</v></c><c r="O16" s="117" t="str"><f>Translation!A109</f><v>Wind</v></c><c r="P16" s="117" t="str"><f>Translation!A110</f><v>Solar</v></c><c r="Q16" s="117" t="str"><f>Translation!A111</f><v>Geothermal</v></c><c r="R16" s="117" t="str"><f>Translation!A112</f><v>Ocean</v></c><c r="S16" s="117" t="str"><f>Translation!A113</f><v>Biomass</v></c><c r="T16" s="117" t="str"><f>Translation!A116</f><v>Subtotal</v></c><c r="U16" s="305"/></row><row r="17" spans="1:21" s="21" customFormat="1" ht="15.75"><c r="A17" s="22"/><c r="B17" s="70" t="str"><f>Translation!A59</f><v>RESIDENTIAL</v></c><c r="C17" s="124"><f>SUM(C18:C26)</f><v>3166.5062200000002</v></c><c r="D17" s="124"><f>SUM(D18:D26)</f><v>0</v></c><c r="E17" s="124"><f>SUM(E18:E26)</f><v>0</v></c><c r="F17" s="68"><f t="shared" ref="F17:F52" si="0">SUM(C17:E17)</f><v>3166.5062200000002</v></c><c r="G17" s="124"><f t="shared" ref="G17:L17" si="1">SUM(G18:G26)</f><v>1443</v></c><c r="H17" s="124"><f t="shared" si="1"/><v>0</v></c><c r="I17" s="124"><f t="shared" si="1"/><v>0</v></c><c r="J17" s="124"><f t="shared" si="1"/><v>207</v></c><c r="K17" s="124"><f t="shared" si="1"/><v>0</v></c><c r="L17" s="124"><f t="shared" si="1"/><v>0</v></c><c r="M17" s="68"><f t="shared" ref="M17:M52" si="2">SUM(G17:L17)</f><v>1650</v></c><c r="N17" s="124"><f t="shared" ref="N17:S17" si="3">SUM(N18:N26)</f><v>0</v></c><c r="O17" s="124"><f t="shared" si="3"/><v>0</v></c><c r="P17" s="124"><f t="shared" si="3"/><v>398</v></c><c r="Q17" s="124"><f t="shared" si="3"/><v>11</v></c><c r="R17" s="124"><f t="shared" si="3"/><v>0</v></c><c r="S17" s="124"><f t="shared" si="3"/><v>221</v></c><c r="T17" s="68"><f t="shared" ref="T17" si="4">SUM(N17:S17)</f><v>630</v></c><c r="U17" s="68"><f t="shared" ref="U17" si="5">F17+M17+T17</f><v>5446.5062200000002</v></c></row><row r="18" spans="1:21" s="21" customFormat="1" ht="15.75"><c r="A18" s="22"/><c r="B18" s="197" t="str"><f>Translation!A60</f><v>Hot water</v></c><c r="C18" s="223"><v>94.994129999999998</v></c><c r="D18" s="158"/><c r="E18" s="158"/><c r="F18" s="68"><f t="shared" si="0"/><v>94.994129999999998</v></c><c r="G18" s="223"><v>83</v></c><c r="H18" s="158"/><c r="I18" s="158"/><c r="J18" s="222"><v>6</v></c><c r="K18" s="158"/><c r="L18" s="158"/><c r="M18" s="68"><f t="shared" si="2"/><v>89</v></c><c r="N18" s="158"/><c r="O18" s="158"/><c r="P18" s="158"><v>386</v></c><c r="Q18" s="158"><v>3</v></c><c r="R18" s="158"/><c r="S18" s="158"><v>21</v></c><c r="T18" s="68"><f t="shared" ref="T18:T52" si="6">SUM(N18:S18)</f><v>410</v></c><c r="U18" s="68"><f t="shared" ref="U18:U52" si="7">F18+M18+T18</f><v>593.99413000000004</v></c></row><row r="19" spans="1:21" s="21" customFormat="1" ht="15.75"><c r="A19" s="22"/><c r="B19" s="197" t="str"><f>Translation!A61</f><v>Heating and cooling</v></c><c r="C19" s="223"><v>2279.8591200000001</v></c><c r="D19" s="158"/><c r="E19" s="158"/><c r="F19" s="68"><f t="shared" si="0"/><v>2279.8591200000001</v></c><c r="G19" s="223"><v>1360</v></c><c r="H19" s="158"/><c r="I19" s="158"/><c r="J19" s="222"><v>160</v></c><c r="K19" s="158"/><c r="L19" s="158"/><c r="M19" s="68"><f t="shared" si="2"/><v>1520</v></c><c r="N19" s="158"/><c r="O19" s="158"/><c r="P19" s="158"><v>12</v></c><c r="Q19" s="158"><v>8</v></c><c r="R19" s="158"/><c r="S19" s="158"><v>200</v></c><c r="T19" s="68"><f t="shared" si="6"/><v>220</v></c><c r="U19" s="68"><f t="shared" si="7"/><v>4019.8591200000001</v></c></row><row r="20" spans="1:21" s="21" customFormat="1" ht="15.75"><c r="A20" s="22"/><c r="B20" s="197" t="str"><f>Translation!A62</f><v>Lighting</v></c><c r="C20" s="223"><v>126.65884</v></c><c r="D20" s="158"/><c r="E20" s="158"/><c r="F20" s="68"><f t="shared" si="0"/><v>126.65884</v></c><c r="G20" s="158"/><c r="H20" s="158"/><c r="I20" s="158"/><c r="J20" s="158"><v>0</v></c><c r="K20" s="158"/><c r="L20" s="158"/><c r="M20" s="68"><f t="shared" si="2"/><v>0</v></c><c r="N20" s="158"/><c r="O20" s="158"/><c r="P20" s="158"/><c r="Q20" s="158"/><c r="R20" s="158"/><c r="S20" s="158"/><c r="T20" s="68"><f t="shared" si="6"/><v>0</v></c><c r="U20" s="68"><f t="shared" si="7"/><v>126.65884</v></c></row><row r="21" spans="1:21" s="21" customFormat="1" ht="15.75"><c r="A21" s="22"/><c r="B21" s="197" t="str"><f>Translation!A63</f><v>Cooking</v></c><c r="C21" s="223"><v>94.994129999999998</v></c><c r="D21" s="158"/><c r="E21" s="158"/><c r="F21" s="68"><f t="shared" si="0"/><v>94.994129999999998</v></c><c r="G21" s="158"/><c r="H21" s="158"/><c r="I21" s="158"/><c r="J21" s="222"><v>41</v></c><c r="K21" s="158"/><c r="L21" s="158"/><c r="M21" s="68"><f t="shared" si="2"/><v>41</v></c><c r="N21" s="158"/><c r="O21" s="158"/><c r="P21" s="158"/><c r="Q21" s="158"/><c r="R21" s="158"/><c r="S21" s="158"/><c r="T21" s="68"><f t="shared" si="6"/><v>0</v></c><c r="U21" s="68"><f t="shared" si="7"/><v>135.99412999999998</v></c></row><row r="22" spans="1:21" s="21" customFormat="1" ht="15.75"><c r="A22" s="22"/><c r="B22" s="197" t="str"><f>Translation!A64</f><v>Refrigerator and freezers</v></c><c r="C22" s="158"/><c r="D22" s="158"/><c r="E22" s="158"/><c r="F22" s="68"><f t="shared" si="0"/><v>0</v></c><c r="G22" s="158"/><c r="H22" s="158"/><c r="I22" s="158"/><c r="J22" s="158"/><c r="K22" s="158"/><c r="L22" s="158"/><c r="M22" s="68"><f t="shared" si="2"/><v>0</v></c><c r="N22" s="158"/><c r="O22" s="158"/><c r="P22" s="158"/><c r="Q22" s="158"/><c r="R22" s="158"/><c r="S22" s="158"/><c r="T22" s="68"><f t="shared" si="6"/><v>0</v></c><c r="U22" s="68"><f t="shared" si="7"/><v>0</v></c></row><row r="23" spans="1:21" s="21" customFormat="1" ht="15.75"><c r="A23" s="22"/><c r="B23" s="197" t="str"><f>Translation!A65</f><v>Laundry machines and dryers</v></c><c r="C23" s="158"/><c r="D23" s="158"/><c r="E23" s="158"/><c r="F23" s="68"><f t="shared" si="0"/><v>0</v></c><c r="G23" s="158"/><c r="H23" s="158"/><c r="I23" s="158"/><c r="J23" s="158"/><c r="K23" s="158"/><c r="L23" s="158"/><c r="M23" s="68"><f t="shared" si="2"/><v>0</v></c><c r="N23" s="158"/><c r="O23" s="158"/><c r="P23" s="158"/><c r="Q23" s="158"/><c r="R23" s="158"/><c r="S23" s="158"/><c r="T23" s="68"><f t="shared" si="6"/><v>0</v></c><c r="U23" s="68"><f t="shared" si="7"/><v>0</v></c></row><row r="24" spans="1:21" s="21" customFormat="1" ht="15.75"><c r="A24" s="22"/><c r="B24" s="197" t="str"><f>Translation!A66</f><v>Dish washing</v></c><c r="C24" s="158"/><c r="D24" s="158"/><c r="E24" s="158"/><c r="F24" s="68"><f t="shared" si="0"/><v>0</v></c><c r="G24" s="158"/><c r="H24" s="158"/><c r="I24" s="158"/><c r="J24" s="158"/><c r="K24" s="158"/><c r="L24" s="158"/><c r="M24" s="68"><f t="shared" si="2"/><v>0</v></c><c r="N24" s="158"/><c r="O24" s="158"/><c r="P24" s="158"/><c r="Q24" s="158"/><c r="R24" s="158"/><c r="S24" s="158"/><c r="T24" s="68"><f t="shared" si="6"/><v>0</v></c><c r="U24" s="68"><f t="shared" si="7"/><v>0</v></c></row><row r="25" spans="1:21" s="21" customFormat="1" ht="15.75"><c r="A25" s="22"/><c r="B25" s="197" t="str"><f>Translation!A67</f><v>Tv sets</v></c><c r="C25" s="158"/><c r="D25" s="158"/><c r="E25" s="158"/><c r="F25" s="68"><f t="shared" si="0"/><v>0</v></c><c r="G25" s="158"/><c r="H25" s="158"/><c r="I25" s="158"/><c r="J25" s="158"/><c r="K25" s="158"/><c r="L25" s="158"/><c r="M25" s="68"><f t="shared" si="2"/><v>0</v></c><c r="N25" s="158"/><c r="O25" s="158"/><c r="P25" s="158"/><c r="Q25" s="158"/><c r="R25" s="158"/><c r="S25" s="158"/><c r="T25" s="68"><f t="shared" si="6"/><v>0</v></c><c r="U25" s="68"><f t="shared" si="7"/><v>0</v></c></row><row r="26" spans="1:21" s="21" customFormat="1" ht="15.75"><c r="A26" s="22"/><c r="B26" s="197" t="str"><f>Translation!A68</f><v>Other electric appliances</v></c><c r="C26" s="158"><v>570</v></c><c r="D26" s="158"/><c r="E26" s="158"/><c r="F26" s="68"><f t="shared" si="0"/><v>570</v></c><c r="G26" s="158"/><c r="H26" s="158"/><c r="I26" s="158"/><c r="J26" s="158"/><c r="K26" s="158"/><c r="L26" s="158"/><c r="M26" s="68"><f t="shared" si="2"/><v>0</v></c><c r="N26" s="158"/><c r="O26" s="158"/><c r="P26" s="158"/><c r="Q26" s="158"/><c r="R26" s="158"/><c r="S26" s="158"/><c r="T26" s="68"><f t="shared" si="6"/><v>0</v></c><c r="U26" s="68"><f t="shared" si="7"/><v>570</v></c></row><row r="27" spans="1:21" s="21" customFormat="1" ht="15.75"><c r="A27" s="22"/><c r="B27" s="70" t="str"><f>Translation!A69</f><v>PRIMARY SECTOR</v></c><c r="C27" s="124"><f>SUM(C28:C29)</f><v>1386</v></c><c r="D27" s="124"><f>SUM(D28:D29)</f><v>0</v></c><c r="E27" s="124"><f>SUM(E28:E29)</f><v>0</v></c><c r="F27" s="68"><f t="shared" si="0"/><v>1386</v></c><c r="G27" s="124"><f t="shared" ref="G27:L27" si="8">SUM(G28:G29)</f><v>1040</v></c><c r="H27" s="124"><f t="shared" si="8"/><v>0</v></c><c r="I27" s="124"><f t="shared" si="8"/><v>0</v></c><c r="J27" s="124"><f t="shared" si="8"/><v>729</v></c><c r="K27" s="124"><f t="shared" si="8"/><v>0</v></c><c r="L27" s="124"><f t="shared" si="8"/><v>0</v></c><c r="M27" s="68"><f t="shared" si="2"/><v>1769</v></c><c r="N27" s="124"><f t="shared" ref="N27:S27" si="9">SUM(N28:N29)</f><v>0</v></c><c r="O27" s="124"><f t="shared" si="9"/><v>40</v></c><c r="P27" s="124"><f t="shared" si="9"/><v>0</v></c><c r="Q27" s="124"><f t="shared" si="9"/><v>0</v></c><c r="R27" s="124"><f t="shared" si="9"/><v>0</v></c><c r="S27" s="124"><f t="shared" si="9"/><v>745</v></c><c r="T27" s="68"><f t="shared" si="6"/><v>785</v></c><c r="U27" s="68"><f t="shared" si="7"/><v>3940</v></c></row><row r="28" spans="1:21" s="21" customFormat="1" ht="15.75"><c r="A28" s="22"/><c r="B28" s="198" t="str"><f>Translation!A70</f><v>Agriculture, forestry and fishing</v></c><c r="C28" s="158"><v>1386</v></c><c r="D28" s="158"/><c r="E28" s="158"/><c r="F28" s="68"><f t="shared" si="0"/><v>1386</v></c><c r="G28" s="158"><v>1040</v></c><c r="H28" s="158"/><c r="I28" s="158"/><c r="J28" s="158"><v>729</v></c><c r="K28" s="158"/><c r="L28" s="158"/><c r="M28" s="68"><f t="shared" si="2"/><v>1769</v></c><c r="N28" s="158"/><c r="O28" s="158"><v>40</v></c><c r="P28" s="158"/><c r="Q28" s="158"/><c r="R28" s="158"/><c r="S28" s="158"><v>745</v></c><c r="T28" s="68"><f t="shared" si="6"/><v>785</v></c><c r="U28" s="68"><f t="shared" si="7"/><v>3940</v></c></row><row r="29" spans="1:21" s="21" customFormat="1" ht="15.75"><c r="A29" s="22"/><c r="B29" s="198" t="str"><f>Translation!A71</f><v>Mining and quarrying</v></c><c r="C29" s="158"><v>0</v></c><c r="D29" s="158"/><c r="E29" s="158"/><c r="F29" s="68"><f t="shared" si="0"/><v>0</v></c><c r="G29" s="158"/><c r="H29" s="158"/><c r="I29" s="158"/><c r="J29" s="158"/><c r="K29" s="158"/><c r="L29" s="158"/><c r="M29" s="68"><f t="shared" si="2"/><v>0</v></c><c r="N29" s="158"/><c r="O29" s="158"/><c r="P29" s="158"/><c r="Q29" s="158"/><c r="R29" s="158"/><c r="S29" s="158"/><c r="T29" s="68"><f t="shared" si="6"/><v>0</v></c><c r="U29" s="68"><f t="shared" si="7"/><v>0</v></c></row><row r="30" spans="1:21" s="21" customFormat="1" ht="15.75"><c r="A30" s="22"/><c r="B30" s="65" t="str"><f>Translation!A72</f><v>SECONDARY SECTOR</v></c><c r="C30" s="124"><f>SUM(C31:C33)</f><v>205</v></c><c r="D30" s="124"><f>SUM(D31:D33)</f><v>0</v></c><c r="E30" s="124"><f>SUM(E31:E33)</f><v>0</v></c><c r="F30" s="68"><f t="shared" si="0"/><v>205</v></c><c r="G30" s="124"><f t="shared" ref="G30:L30" si="10">SUM(G31:G33)</f><v>114</v></c><c r="H30" s="124"><f t="shared" si="10"/><v>0</v></c><c r="I30" s="124"><f t="shared" si="10"/><v>0</v></c><c r="J30" s="124"><f t="shared" si="10"/><v>81</v></c><c r="K30" s="124"><f t="shared" si="10"/><v>0</v></c><c r="L30" s="124"><f t="shared" si="10"/><v>0</v></c><c r="M30" s="68"><f t="shared" si="2"/><v>195</v></c><c r="N30" s="124"><f t="shared" ref="N30:S30" si="11">SUM(N31:N33)</f><v>0</v></c><c r="O30" s="124"><f t="shared" si="11"/><v>0</v></c><c r="P30" s="124"><f t="shared" si="11"/><v>8</v></c><c r="Q30" s="124"><f t="shared" si="11"/><v>0</v></c><c r="R30" s="124"><f t="shared" si="11"/><v>0</v></c><c r="S30" s="124"><f t="shared" si="11"/><v>3</v></c><c r="T30" s="68"><f t="shared" si="6"/><v>11</v></c><c r="U30" s="68"><f t="shared" si="7"/><v>411</v></c></row><row r="31" spans="1:21" s="21" customFormat="1" ht="15.75"><c r="A31" s="22"/><c r="B31" s="79" t="str"><f>Translation!A73</f><v>Manufacturing</v></c><c r="C31" s="158"><v>179</v></c><c r="D31" s="158"/><c r="E31" s="158"/><c r="F31" s="68"><f t="shared" si="0"/><v>179</v></c><c r="G31" s="223"><v>100</v></c><c r="H31" s="158"><v>0</v></c><c r="I31" s="158"><v>0</v></c><c r="J31" s="158"><v>70</v></c><c r="K31" s="158"/><c r="L31" s="158"/><c r="M31" s="68"><f t="shared" si="2"/><v>170</v></c><c r="N31" s="158"/><c r="O31" s="158"/><c r="P31" s="158"><v>8</v></c><c r="Q31" s="158"/><c r="R31" s="158"/><c r="S31" s="158"><v>3</v></c><c r="T31" s="68"><f t="shared" si="6"/><v>11</v></c><c r="U31" s="68"><f t="shared" si="7"/><v>360</v></c></row><row r="32" spans="1:21" s="21" customFormat="1" ht="30"><c r="A32" s="22"/><c r="B32" s="198" t="str"><f>Translation!A74</f><v>Water supply, sewerage, waste management and remediation activities</v></c><c r="C32" s="158"><v>22</v></c><c r="D32" s="158"/><c r="E32" s="158"/><c r="F32" s="68"><f t="shared" si="0"/><v>22</v></c><c r="G32" s="223"><v>12</v></c><c r="H32" s="158"><v>0</v></c><c r="I32" s="158"><v>0</v></c><c r="J32" s="158"><v>9</v></c><c r="K32" s="158"/><c r="L32" s="158"/><c r="M32" s="68"><f t="shared" si="2"/><v>21</v></c><c r="N32" s="158"/><c r="O32" s="158"/><c r="P32" s="158"/><c r="Q32" s="158"/><c r="R32" s="158"/><c r="S32" s="158"/><c r="T32" s="68"><f t="shared" si="6"/><v>0</v></c><c r="U32" s="68"><f t="shared" si="7"/><v>43</v></c></row><row r="33" spans="1:21" s="21" customFormat="1" ht="15.75"><c r="A33" s="22"/><c r="B33" s="198" t="str"><f>Translation!A75</f><v>Construction</v></c><c r="C33" s="158"><v>4</v></c><c r="D33" s="158"/><c r="E33" s="158"/><c r="F33" s="68"><f t="shared" si="0"/><v>4</v></c><c r="G33" s="223"><v>2</v></c><c r="H33" s="158"><v>0</v></c><c r="I33" s="158"><v>0</v></c><c r="J33" s="158"><v>2</v></c><c r="K33" s="158"/><c r="L33" s="158"/><c r="M33" s="68"><f t="shared" si="2"/><v>4</v></c><c r="N33" s="158"/><c r="O33" s="158"/><c r="P33" s="158"/><c r="Q33" s="158"/><c r="R33" s="158"/><c r="S33" s="158"/><c r="T33" s="68"><f t="shared" si="6"/><v>0</v></c><c r="U33" s="68"><f t="shared" si="7"/><v>8</v></c></row><row r="34" spans="1:21" s="21" customFormat="1" ht="15.75"><c r="A34" s="22"/><c r="B34" s="65" t="str"><f>Translation!A76</f><v>TERTIARY SECTOR</v></c><c r="C34" s="124"><f>SUM(C35:C42)</f><v>1374</v></c><c r="D34" s="124"><f>SUM(D35:D42)</f><v>0</v></c><c r="E34" s="124"><f>SUM(E35:E42)</f><v>0</v></c><c r="F34" s="68"><f t="shared" si="0"/><v>1374</v></c><c r="G34" s="124"><f t="shared" ref="G34:L34" si="12">SUM(G35:G42)</f><v>698</v></c><c r="H34" s="124"><f t="shared" si="12"/><v>0</v></c><c r="I34" s="124"><f t="shared" si="12"/><v>0</v></c><c r="J34" s="124"><f t="shared" si="12"/><v>489</v></c><c r="K34" s="124"><f t="shared" si="12"/><v>0</v></c><c r="L34" s="124"><f t="shared" si="12"/><v>0</v></c><c r="M34" s="68"><f t="shared" si="2"/><v>1187</v></c><c r="N34" s="124"><f t="shared" ref="N34:S34" si="13">SUM(N35:N42)</f><v>0</v></c><c r="O34" s="124"><f t="shared" si="13"/><v>0</v></c><c r="P34" s="124"><f t="shared" si="13"/><v>32.342857142857142</v></c><c r="Q34" s="124"><f t="shared" si="13"/><v>0</v></c><c r="R34" s="124"><f t="shared" si="13"/><v>0</v></c><c r="S34" s="124"><f t="shared" si="13"/><v>17</v></c><c r="T34" s="68"><f t="shared" si="6"/><v>49.342857142857142</v></c><c r="U34" s="68"><f t="shared" si="7"/><v>2610.3428571428572</v></c></row><row r="35" spans="1:21" s="21" customFormat="1" ht="30"><c r="A35" s="22"/><c r="B35" s="198" t="str"><f>Translation!A77</f><v xml:space="preserve">Wholesale and retail trade; repair of motor vehicles and motorcycles </v></c><c r="C35" s="158"><v>281</v></c><c r="D35" s="158"/><c r="E35" s="158"/><c r="F35" s="68"><f t="shared" si="0"/><v>281</v></c><c r="G35" s="158"><v>157</v></c><c r="H35" s="158"/><c r="I35" s="158"/><c r="J35" s="158"><v>110</v></c><c r="K35" s="158"/><c r="L35" s="158"/><c r="M35" s="68"><f t="shared" si="2"/><v>267</v></c><c r="N35" s="158"/><c r="O35" s="158"/><c r="P35" s="158"><v>10</v></c><c r="Q35" s="158"/><c r="R35" s="158"/><c r="S35" s="158"><v>4</v></c><c r="T35" s="68"><f t="shared" si="6"/><v>14</v></c><c r="U35" s="68"><f t="shared" si="7"/><v>562</v></c></row><row r="36" spans="1:21" s="21" customFormat="1" ht="15.75"><c r="A36" s="22"/><c r="B36" s="198" t="str"><f>Translation!A78</f><v>Accomodation and food service activities</v></c><c r="C36" s="158"><v>56</v></c><c r="D36" s="158"/><c r="E36" s="158"/><c r="F36" s="68"><f t="shared" si="0"/><v>56</v></c><c r="G36" s="158"><v>31</v></c><c r="H36" s="158"/><c r="I36" s="158"/><c r="J36" s="158"><v>22</v></c><c r="K36" s="158"/><c r="L36" s="158"/><c r="M36" s="68"><f t="shared" si="2"/><v>53</v></c><c r="N36" s="158"/><c r="O36" s="158"/><c r="P36" s="158"><v>1</v></c><c r="Q36" s="158"/><c r="R36" s="158"/><c r="S36" s="158"><v>1</v></c><c r="T36" s="68"><f t="shared" si="6"/><v>2</v></c><c r="U36" s="68"><f t="shared" si="7"/><v>111</v></c></row><row r="37" spans="1:21" s="21" customFormat="1" ht="15.75"><c r="A37" s="22"/><c r="B37" s="198" t="str"><f>Translation!A79</f><v>General public administration and social security</v></c><c r="C37" s="158"><v>25</v></c><c r="D37" s="158"/><c r="E37" s="158"/><c r="F37" s="68"><f t="shared" si="0"/><v>25</v></c><c r="G37" s="158"><v>14</v></c><c r="H37" s="158"/><c r="I37" s="158"/><c r="J37" s="158"><v>10</v></c><c r="K37" s="158"/><c r="L37" s="158"/><c r="M37" s="68"><f t="shared" si="2"/><v>24</v></c><c r="N37" s="158"/><c r="O37" s="158"/><c r="P37" s="158"><v>5.0571428571428569</v></c><c r="Q37" s="158"/><c r="R37" s="158"/><c r="S37" s="158"><v>0</v></c><c r="T37" s="68"><f t="shared" si="6"/><v>5.0571428571428569</v></c><c r="U37" s="68"><f t="shared" si="7"/><v>54.057142857142857</v></c></row><row r="38" spans="1:21" s="21" customFormat="1" ht="15.75"><c r="A38" s="22"/><c r="B38" s="198" t="str"><f>Translation!A80</f><v>Defense, justice, police and fire departments</v></c><c r="C38" s="158"><v>0</v></c><c r="D38" s="158"/><c r="E38" s="158"/><c r="F38" s="68"><f t="shared" si="0"/><v>0</v></c><c r="G38" s="158"><v>0</v></c><c r="H38" s="158"/><c r="I38" s="158"/><c r="J38" s="158"><v>0</v></c><c r="K38" s="158"/><c r="L38" s="158"/><c r="M38" s="68"><f t="shared" si="2"/><v>0</v></c><c r="N38" s="158"/><c r="O38" s="158"/><c r="P38" s="158"><v>0</v></c><c r="Q38" s="158"/><c r="R38" s="158"/><c r="S38" s="158"><v>0</v></c><c r="T38" s="68"><f t="shared" si="6"/><v>0</v></c><c r="U38" s="68"><f t="shared" si="7"/><v>0</v></c></row><row r="39" spans="1:21" s="21" customFormat="1" ht="15.75"><c r="A39" s="22"/><c r="B39" s="198" t="str"><f>Translation!A81</f><v>Education</v></c><c r="C39" s="158"><v>14</v></c><c r="D39" s="158"/><c r="E39" s="158"/><c r="F39" s="68"><f t="shared" si="0"/><v>14</v></c><c r="G39" s="158"><v>8</v></c><c r="H39" s="158"/><c r="I39" s="158"/><c r="J39" s="158"><v>5</v></c><c r="K39" s="158"/><c r="L39" s="158"/><c r="M39" s="68"><f t="shared" si="2"/><v>13</v></c><c r="N39" s="158"/><c r="O39" s="158"/><c r="P39" s="158"><v>3.2142857142857144</v></c><c r="Q39" s="158"/><c r="R39" s="158"/><c r="S39" s="158"><v>0</v></c><c r="T39" s="68"><f t="shared" si="6"/><v>3.2142857142857144</v></c><c r="U39" s="68"><f t="shared" si="7"/><v>30.214285714285715</v></c></row><row r="40" spans="1:21" s="21" customFormat="1" ht="15.75"><c r="A40" s="22"/><c r="B40" s="198" t="str"><f>Translation!A82</f><v>Human health and social work activities</v></c><c r="C40" s="158"><v>7</v></c><c r="D40" s="158"/><c r="E40" s="158"/><c r="F40" s="68"><f t="shared" si="0"/><v>7</v></c><c r="G40" s="158"><v>4</v></c><c r="H40" s="158"/><c r="I40" s="158"/><c r="J40" s="158"><v>3</v></c><c r="K40" s="158"/><c r="L40" s="158"/><c r="M40" s="68"><f t="shared" si="2"/><v>7</v></c><c r="N40" s="158"/><c r="O40" s="158"/><c r="P40" s="158"><v>0</v></c><c r="Q40" s="158"/><c r="R40" s="158"/><c r="S40" s="158"><v>0</v></c><c r="T40" s="68"><f t="shared" si="6"/><v>0</v></c><c r="U40" s="68"><f t="shared" si="7"/><v>14</v></c></row><row r="41" spans="1:21" s="21" customFormat="1" ht="15.75"><c r="A41" s="22"/><c r="B41" s="198" t="str"><f>Translation!A83</f><v>Other services</v></c><c r="C41" s="158"><v>867</v></c><c r="D41" s="158"/><c r="E41" s="158"/><c r="F41" s="68"><f t="shared" si="0"/><v>867</v></c><c r="G41" s="158"><v>484</v></c><c r="H41" s="158"/><c r="I41" s="158"/><c r="J41" s="158"><v>339</v></c><c r="K41" s="158"/><c r="L41" s="158"/><c r="M41" s="68"><f t="shared" si="2"/><v>823</v></c><c r="N41" s="158"/><c r="O41" s="158"/><c r="P41" s="158"><v>13.071428571428571</v></c><c r="Q41" s="158"/><c r="R41" s="158"/><c r="S41" s="158"><v>12</v></c><c r="T41" s="68"><f t="shared" si="6"/><v>25.071428571428569</v></c><c r="U41" s="68"><f t="shared" si="7"/><v>1715.0714285714287</v></c></row><row r="42" spans="1:21" s="21" customFormat="1" ht="15.75"><c r="A42" s="22"/><c r="B42" s="198" t="str"><f>Translation!A84</f><v>Public lighting</v></c><c r="C42" s="158"><v>124</v></c><c r="D42" s="158"/><c r="E42" s="158"/><c r="F42" s="68"><f t="shared" si="0"/><v>124</v></c><c r="G42" s="158"><v>0</v></c><c r="H42" s="158"/><c r="I42" s="158"/><c r="J42" s="158"><v>0</v></c><c r="K42" s="158"/><c r="L42" s="158"/><c r="M42" s="68"><f t="shared" si="2"/><v>0</v></c><c r="N42" s="158"/><c r="O42" s="158"/><c r="P42" s="158"><v>0</v></c><c r="Q42" s="158"/><c r="R42" s="158"/><c r="S42" s="158"><v>0</v></c><c r="T42" s="68"><f t="shared" si="6"/><v>0</v></c><c r="U42" s="68"><f t="shared" si="7"/><v>124</v></c></row><row r="43" spans="1:21" s="21" customFormat="1" ht="15.75"><c r="A43" s="22"/><c r="B43" s="65" t="str"><f>Translation!A85</f><v>TRANSPORTS</v></c><c r="C43" s="124"><f>SUM(C44:C47)</f><v>0</v></c><c r="D43" s="124"><f>SUM(D44:D47)</f><v>0</v></c><c r="E43" s="124"><f>SUM(E44:E47)</f><v>0</v></c><c r="F43" s="68"><f t="shared" si="0"/><v>0</v></c><c r="G43" s="124"><f t="shared" ref="G43:L43" si="14">SUM(G44:G47)</f><v>0</v></c><c r="H43" s="124"><f t="shared" si="14"/><v>9252</v></c><c r="I43" s="124"><f t="shared" si="14"/><v>8579</v></c><c r="J43" s="124"><f t="shared" si="14"/><v>0</v></c><c r="K43" s="124"><f t="shared" si="14"/><v>0</v></c><c r="L43" s="124"><f t="shared" si="14"/><v>0</v></c><c r="M43" s="68"><f t="shared" si="2"/><v>17831</v></c><c r="N43" s="124"><f t="shared" ref="N43:S43" si="15">SUM(N44:N47)</f><v>0</v></c><c r="O43" s="124"><f t="shared" si="15"/><v>0</v></c><c r="P43" s="124"><f t="shared" si="15"/><v>0</v></c><c r="Q43" s="124"><f t="shared" si="15"/><v>0</v></c><c r="R43" s="124"><f t="shared" si="15"/><v>0</v></c><c r="S43" s="124"><f t="shared" si="15"/><v>0</v></c><c r="T43" s="68"><f t="shared" si="6"/><v>0</v></c><c r="U43" s="68"><f t="shared" si="7"/><v>17831</v></c></row><row r="44" spans="1:21" s="21" customFormat="1" ht="45"><c r="A44" s="22"/><c r="B44" s="198" t="str"><f>Translation!A86</f><v>Passenger road transport and other passenger road transport services (public transports, taxi, tourism, school buses, etc.)</v></c><c r="C44" s="158"/><c r="D44" s="158"/><c r="E44" s="158"/><c r="F44" s="68"><f t="shared" si="0"/><v>0</v></c><c r="G44" s="158"/><c r="H44" s="158"><v>185</v></c><c r="I44" s="158"><v>172</v></c><c r="J44" s="158"/><c r="K44" s="158"/><c r="L44" s="158"/><c r="M44" s="68"><f t="shared" si="2"/><v>357</v></c><c r="N44" s="158"/><c r="O44" s="158"/><c r="P44" s="158"/><c r="Q44" s="158"/><c r="R44" s="158"/><c r="S44" s="158"/><c r="T44" s="68"><f t="shared" si="6"/><v>0</v></c><c r="U44" s="68"><f t="shared" si="7"/><v>357</v></c></row><row r="45" spans="1:21" s="21" customFormat="1" ht="15.75"><c r="A45" s="22"/><c r="B45" s="198" t="str"><f>Translation!A87</f><v>Freight transport by road and removal services</v></c><c r="C45" s="158"/><c r="D45" s="158"/><c r="E45" s="158"/><c r="F45" s="68"><f t="shared" si="0"/><v>0</v></c><c r="G45" s="158"/><c r="H45" s="158"><v>2961</v></c><c r="I45" s="158"><v>2745</v></c><c r="J45" s="158"/><c r="K45" s="158"/><c r="L45" s="158"/><c r="M45" s="68"><f t="shared" si="2"/><v>5706</v></c><c r="N45" s="158"/><c r="O45" s="158"/><c r="P45" s="158"/><c r="Q45" s="158"/><c r="R45" s="158"/><c r="S45" s="158"/><c r="T45" s="68"><f t="shared" si="6"/><v>0</v></c><c r="U45" s="68"><f t="shared" si="7"/><v>5706</v></c></row><row r="46" spans="1:21" s="21" customFormat="1" ht="15.75"><c r="A46" s="22"/><c r="B46" s="198" t="str"><f>Translation!A88</f><v>Other fleet for public and private services</v></c><c r="C46" s="158"/><c r="D46" s="158"/><c r="E46" s="158"/><c r="F46" s="68"><f t="shared" si="0"/><v>0</v></c><c r="G46" s="158"/><c r="H46" s="158"/><c r="I46" s="158"/><c r="J46" s="158"/><c r="K46" s="158"/><c r="L46" s="158"/><c r="M46" s="68"><f t="shared" si="2"/><v>0</v></c><c r="N46" s="158"/><c r="O46" s="158"/><c r="P46" s="158"/><c r="Q46" s="158"/><c r="R46" s="158"/><c r="S46" s="158"/><c r="T46" s="68"><f t="shared" si="6"/><v>0</v></c><c r="U46" s="68"><f t="shared" si="7"/><v>0</v></c></row><row r="47" spans="1:21" s="21" customFormat="1" ht="15.75"><c r="A47" s="22"/><c r="B47" s="197" t="str"><f>Translation!A89</f><v>Private transports</v></c><c r="C47" s="158"/><c r="D47" s="158"/><c r="E47" s="158"/><c r="F47" s="68"><f t="shared" si="0"/><v>0</v></c><c r="G47" s="158"/><c r="H47" s="158"><v>6106</v></c><c r="I47" s="158"><v>5662</v></c><c r="J47" s="158"/><c r="K47" s="158"/><c r="L47" s="158"/><c r="M47" s="68"><f t="shared" si="2"/><v>11768</v></c><c r="N47" s="158"/><c r="O47" s="158"/><c r="P47" s="158"/><c r="Q47" s="158"/><c r="R47" s="158"/><c r="S47" s="158"/><c r="T47" s="68"><f t="shared" si="6"/><v>0</v></c><c r="U47" s="68"><f t="shared" si="7"/><v>11768</v></c></row><row r="48" spans="1:21" s="21" customFormat="1" ht="15.75"><c r="A48" s="22"/><c r="B48" s="77" t="str"><f>Translation!A117</f><v>TOTAL FOR INTERNAL MARKET</v></c><c r="C48" s="159"><f>C17+C27+C30+C34+C43</f><v>6131.5062200000002</v></c><c r="D48" s="159"><f>D17+D27+D30+D34+D43</f><v>0</v></c><c r="E48" s="159"><f>E17+E27+E30+E34+E43</f><v>0</v></c><c r="F48" s="68"><f t="shared" si="0"/><v>6131.5062200000002</v></c><c r="G48" s="69"><f t="shared" ref="G48:L48" si="16">G17+G27+G30+G34+G43</f><v>3295</v></c><c r="H48" s="69"><f t="shared" si="16"/><v>9252</v></c><c r="I48" s="69"><f t="shared" si="16"/><v>8579</v></c><c r="J48" s="69"><f t="shared" si="16"/><v>1506</v></c><c r="K48" s="69"><f t="shared" si="16"/><v>0</v></c><c r="L48" s="69"><f t="shared" si="16"/><v>0</v></c><c r="M48" s="68"><f t="shared" si="2"/><v>22632</v></c><c r="N48" s="69"><f t="shared" ref="N48:S48" si="17">N17+N27+N30+N34+N43</f><v>0</v></c><c r="O48" s="69"><f t="shared" si="17"/><v>40</v></c><c r="P48" s="69"><f t="shared" si="17"/><v>438.34285714285716</v></c><c r="Q48" s="69"><f t="shared" si="17"/><v>11</v></c><c r="R48" s="69"><f t="shared" si="17"/><v>0</v></c><c r="S48" s="69"><f t="shared" si="17"/><v>986</v></c><c r="T48" s="68"><f t="shared" si="6"/><v>1475.3428571428572</v></c><c r="U48" s="68"><f t="shared" si="7"/><v>30238.849077142855</v></c></row><row r="49" spans="2:32" s="66" customFormat="1" ht="30"><c r="B49" s="197" t="str"><f>Translation!A90</f><v>Reexportation (ships, airplanes, industrial free zones, national and international militar installations, etc.)</v></c><c r="C49" s="158"/><c r="D49" s="158"/><c r="E49" s="158"/><c r="F49" s="68"><f t="shared" si="0"/><v>0</v></c><c r="G49" s="158"/><c r="H49" s="158"/><c r="I49" s="158"/><c r="J49" s="158"/><c r="K49" s="158"/><c r="L49" s="158"/><c r="M49" s="68"><f t="shared" si="2"/><v>0</v></c><c r="N49" s="158"/><c r="O49" s="158"/><c r="P49" s="158"/><c r="Q49" s="158"/><c r="R49" s="158"/><c r="S49" s="158"/><c r="T49" s="68"><f t="shared" si="6"/><v>0</v></c><c r="U49" s="68"><f t="shared" si="7"/><v>0</v></c></row><row r="50" spans="2:32" s="66" customFormat="1" ht="30"><c r="B50" s="197" t="str"><f>Translation!A91</f><v>Activities with intensive use of energy for exportation (to exclude in the island energy balance)</v></c><c r="C50" s="158"/><c r="D50" s="158"/><c r="E50" s="158"/><c r="F50" s="68"><f t="shared" si="0"/><v>0</v></c><c r="G50" s="158"/><c r="H50" s="158"/><c r="I50" s="158"/><c r="J50" s="158"/><c r="K50" s="158"/><c r="L50" s="158"/><c r="M50" s="68"><f t="shared" si="2"/><v>0</v></c><c r="N50" s="158"/><c r="O50" s="158"/><c r="P50" s="158"/><c r="Q50" s="158"/><c r="R50" s="158"/><c r="S50" s="158"/><c r="T50" s="68"><f t="shared" si="6"/><v>0</v></c><c r="U50" s="68"><f t="shared" si="7"/><v>0</v></c></row><row r="51" spans="2:32" s="66" customFormat="1" ht="15.75"><c r="B51" s="197" t="str"><f>Translation!A92</f><v>Other (to exclude in the island energy balance)</v></c><c r="C51" s="158"/><c r="D51" s="158"/><c r="E51" s="158"/><c r="F51" s="68"><f t="shared" si="0"/><v>0</v></c><c r="G51" s="158"/><c r="H51" s="158"/><c r="I51" s="158"/><c r="J51" s="158"/><c r="K51" s="158"/><c r="L51" s="158"/><c r="M51" s="68"><f t="shared" si="2"/><v>0</v></c><c r="N51" s="158"/><c r="O51" s="158"/><c r="P51" s="158"/><c r="Q51" s="158"/><c r="R51" s="158"/><c r="S51" s="158"/><c r="T51" s="68"><f t="shared" si="6"/><v>0</v></c><c r="U51" s="68"><f t="shared" si="7"/><v>0</v></c></row><row r="52" spans="2:32" s="55" customFormat="1" ht="15.75"><c r="B52" s="77" t="str"><f>Translation!A118</f><v>TOTAL</v></c><c r="C52" s="57"><f>SUM(C49:C51)</f><v>0</v></c><c r="D52" s="57"><f>SUM(D49:D51)</f><v>0</v></c><c r="E52" s="57"><f>SUM(E49:E51)</f><v>0</v></c><c r="F52" s="68"><f t="shared" si="0"/><v>0</v></c><c r="G52" s="57"><f t="shared" ref="G52:L52" si="18">SUM(G49:G51)</f><v>0</v></c><c r="H52" s="57"><f t="shared" si="18"/><v>0</v></c><c r="I52" s="57"><f t="shared" si="18"/><v>0</v></c><c r="J52" s="57"><f t="shared" si="18"/><v>0</v></c><c r="K52" s="57"><f t="shared" si="18"/><v>0</v></c><c r="L52" s="57"><f t="shared" si="18"/><v>0</v></c><c r="M52" s="68"><f t="shared" si="2"/><v>0</v></c><c r="N52" s="57"><f t="shared" ref="N52:S52" si="19">SUM(N49:N51)</f><v>0</v></c><c r="O52" s="57"><f t="shared" si="19"/><v>0</v></c><c r="P52" s="57"><f t="shared" si="19"/><v>0</v></c><c r="Q52" s="57"><f t="shared" si="19"/><v>0</v></c><c r="R52" s="57"><f t="shared" si="19"/><v>0</v></c><c r="S52" s="57"><f t="shared" si="19"/><v>0</v></c><c r="T52" s="68"><f t="shared" si="6"/><v>0</v></c><c r="U52" s="68"><f t="shared" si="7"/><v>0</v></c></row><row r="53" spans="2:32" s="153" customFormat="1" ht="15.75"><c r="B53" s="129"/><c r="C53" s="152"/><c r="D53" s="152"/><c r="E53" s="152"/><c r="F53" s="152"/><c r="G53" s="152"/><c r="H53" s="152"/><c r="I53" s="152"/><c r="J53" s="152"/><c r="K53" s="152"/><c r="L53" s="152"/><c r="M53" s="152"/><c r="N53" s="152"/><c r="O53" s="152"/><c r="P53" s="152"/><c r="Q53" s="152"/><c r="R53" s="152"/></row><row r="54" spans="2:32" s="91" customFormat="1" ht="31.5"><c r="B54" s="92" t="str"><f>Translation!A119</f><v>SECONDARY ENERGY PRODUCTION AND ENERGY FLUXES</v></c><c r="C54" s="94"/><c r="D54" s="94"/><c r="E54" s="94"/><c r="F54" s="94"/><c r="G54" s="94"/><c r="H54" s="94"/><c r="I54" s="94"/><c r="J54" s="94"/><c r="K54" s="94"/><c r="L54" s="94"/><c r="M54" s="94"/><c r="N54" s="94"/><c r="O54" s="94"/><c r="P54" s="94"/><c r="Q54" s="94"/><c r="R54" s="94"/><c r="S54" s="94"/><c r="T54" s="94"/><c r="U54" s="94"/><c r="V54" s="94"/><c r="W54" s="94"/><c r="X54" s="95"/><c r="AD54" s="93" t="str"><f>Translation!$A$21</f><v>[MWh]</v></c></row><row r="55" spans="2:32" s="55" customFormat="1" ht="32.25" customHeight="1"><c r="B55" s="304" t="str"><f>Translation!A120</f><v>PRODUCTION SECTOR</v></c><c r="C55" s="309" t="str"><f>Translation!A121</f><v>ENERGY SOURCE</v></c><c r="D55" s="310"/><c r="E55" s="310"/><c r="F55" s="310"/><c r="G55" s="310"/><c r="H55" s="310"/><c r="I55" s="310"/><c r="J55" s="310"/><c r="K55" s="310"/><c r="L55" s="310"/><c r="M55" s="310"/><c r="N55" s="310"/><c r="O55" s="310"/><c r="P55" s="310"/><c r="Q55" s="310"/><c r="R55" s="310"/><c r="S55" s="311"/><c r="T55" s="309" t="str"><f>Translation!A138</f><v>SECONDARY ENERGY CONVERSION</v></c><c r="U55" s="310"/><c r="V55" s="311"/><c r="W55" s="298" t="str"><f>Translation!A129</f><v>ENERGY FLUXES</v></c><c r="X55" s="299"/><c r="Y55" s="299"/><c r="Z55" s="299"/><c r="AA55" s="299"/><c r="AB55" s="300"/><c r="AC55" s="315" t="str"><f>Translation!A118</f><v>TOTAL</v></c><c r="AD55" s="263" t="str"><f>Translation!A137</f><v>Distribution losses and self-consumption</v></c></row><row r="56" spans="2:32" s="55" customFormat="1" ht="18" customHeight="1"><c r="B56" s="305"/><c r="C56" s="312" t="str"><f>Translation!A98</f><v>Fossil fuels</v></c><c r="D56" s="313"/><c r="E56" s="313"/><c r="F56" s="313"/><c r="G56" s="313"/><c r="H56" s="313"/><c r="I56" s="314"/><c r="J56" s="312" t="str"><f>Translation!A106</f><v>Renewable energy sources (from systems connected to public networks)</v></c><c r="K56" s="313"/><c r="L56" s="313"/><c r="M56" s="313"/><c r="N56" s="313"/><c r="O56" s="313"/><c r="P56" s="313"/><c r="Q56" s="313"/><c r="R56" s="314"/><c r="S56" s="263" t="str"><f>Translation!A116</f><v>Subtotal</v></c><c r="T56" s="296" t="str"><f>Translation!A139</f><v>Electricity conversion to cold</v></c><c r="U56" s="296" t="str"><f>Translation!A140</f><v>Heat conversion to cold</v></c><c r="V56" s="263" t="str"><f>Translation!A116</f><v>Subtotal</v></c><c r="W56" s="317" t="str"><f>Translation!A130</f><v>Storage</v></c><c r="X56" s="318"/><c r="Y56" s="316" t="str"><f>Translation!A133</f><v>External connection</v></c><c r="Z56" s="316"/><c r="AA56" s="304" t="str"><f>Translation!A136</f><v>Reexportation and external consumption</v></c><c r="AB56" s="263" t="str"><f>Translation!A116</f><v>Subtotal</v></c><c r="AC56" s="315"/><c r="AD56" s="263"/></row><row r="57" spans="2:32" s="55" customFormat="1" ht="69.75" customHeight="1"><c r="B57" s="73" t="str"><f>Translation!A122</f><v>Energy product</v></c><c r="C57" s="113" t="str"><f>Translation!A99</f><v>Fueloil</v></c><c r="D57" s="113" t="str"><f>Translation!A100</f><v>Diesel</v></c><c r="E57" s="113" t="str"><f>Translation!A101</f><v>Gasoline</v></c><c r="F57" s="113" t="str"><f>Translation!A102</f><v>LPG</v></c><c r="G57" s="113" t="str"><f>Translation!A103</f><v>Natural gas</v></c><c r="H57" s="113" t="str"><f>Translation!A104</f><v>Coal</v></c><c r="I57" s="113" t="str"><f>Translation!A116</f><v>Subtotal</v></c><c r="J57" s="113" t="str"><f>Translation!A108</f><v>Hydro</v></c><c r="K57" s="113" t="str"><f>Translation!A109</f><v>Wind</v></c><c r="L57" s="113" t="str"><f>Translation!A110</f><v>Solar</v></c><c r="M57" s="113" t="str"><f>Translation!A111</f><v>Geothermal</v></c><c r="N57" s="113" t="str"><f>Translation!A112</f><v>Ocean</v></c><c r="O57" s="113" t="str"><f>Translation!A113</f><v>Biomass</v></c><c r="P57" s="113" t="str"><f>Translation!A114</f><v>Urban waste</v></c><c r="Q57" s="113" t="str"><f>Translation!A115</f><v>Energy recovery</v></c><c r="R57" s="113" t="str"><f>Translation!A116</f><v>Subtotal</v></c><c r="S57" s="263"/><c r="T57" s="297"/><c r="U57" s="297"/><c r="V57" s="263"/><c r="W57" s="117" t="str"><f>Translation!A131</f><v>Input to storage</v></c><c r="X57" s="117" t="str"><f>Translation!A132</f><v>Output from storage</v></c><c r="Y57" s="117" t="str"><f>Translation!A134</f><v>Import to island</v></c><c r="Z57" s="117" t="str"><f>Translation!A135</f><v>Export from island</v></c><c r="AA57" s="305"/><c r="AB57" s="263"/><c r="AC57" s="315"/><c r="AD57" s="263"/></row><row r="58" spans="2:32" s="55" customFormat="1" ht="15.75"><c r="B58" s="199" t="str"><f>Translation!A123</f><v>Electricity</v></c><c r="C58" s="164"><v>6517</v></c><c r="D58" s="164"><v>93</v></c><c r="E58" s="164"/><c r="F58" s="164"/><c r="G58" s="164"/><c r="H58" s="164"/><c r="I58" s="63"><f>SUM(C58:H58)</f><v>6610</v></c><c r="J58" s="164"/><c r="K58" s="164"/><c r="L58" s="164"/><c r="M58" s="164"/><c r="N58" s="164"/><c r="O58" s="164"/><c r="P58" s="164"/><c r="Q58" s="164"/><c r="R58" s="63"><f>SUM(J58:Q58)</f><v>0</v></c><c r="S58" s="63"><f>I58+R58</f><v>6610</v></c><c r="T58" s="164"/><c r="U58" s="164"/><c r="V58" s="63"><f>-T58</f><v>0</v></c><c r="W58" s="164"/><c r="X58" s="164"/><c r="Y58" s="164"/><c r="Z58" s="164"/><c r="AA58" s="201"><f>$C$49+$C$50+$C$51</f><v>0</v></c><c r="AB58" s="63"><f>-SUM(W58)+SUM(X58:Y58)-SUM(Z58:AA58)</f><v>0</v></c><c r="AC58" s="68"><f>S58+V58+AB58</f><v>6610</v></c><c r="AD58" s="202"><f>AC58-C48</f><v>478.49377999999979</v></c></row><row r="59" spans="2:32" s="55" customFormat="1" ht="15.75"><c r="B59" s="198" t="str"><f>Translation!A124</f><v>Heat</v></c><c r="C59" s="164"/><c r="D59" s="164"/><c r="E59" s="164"/><c r="F59" s="164"/><c r="G59" s="164"/><c r="H59" s="164"/><c r="I59" s="63"><f>SUM(C59:H59)</f><v>0</v></c><c r="J59" s="164"/><c r="K59" s="164"/><c r="L59" s="164"/><c r="M59" s="164"/><c r="N59" s="164"/><c r="O59" s="164"/><c r="P59" s="164"/><c r="Q59" s="164"/><c r="R59" s="63"><f>SUM(J59:Q59)</f><v>0</v></c><c r="S59" s="63"><f>I59+R59</f><v>0</v></c><c r="T59" s="164"/><c r="U59" s="164"/><c r="V59" s="63"><f>-U59</f><v>0</v></c><c r="W59" s="164"/><c r="X59" s="164"/><c r="Y59" s="164"/><c r="Z59" s="164"/><c r="AA59" s="201"><f>$D$49+$D$50+$D$51</f><v>0</v></c><c r="AB59" s="63"><f>-SUM(W59)+SUM(X59:Y59)-SUM(Z59:AA59)</f><v>0</v></c><c r="AC59" s="68"><f>S59+V59+AB59</f><v>0</v></c><c r="AD59" s="202"><f>AC59-D48</f><v>0</v></c></row><row r="60" spans="2:32" s="55" customFormat="1" ht="15.75"><c r="B60" s="198" t="str"><f>Translation!A125</f><v>Cold</v></c><c r="C60" s="164"/><c r="D60" s="164"/><c r="E60" s="164"/><c r="F60" s="164"/><c r="G60" s="164"/><c r="H60" s="164"/><c r="I60" s="63"><f>SUM(C60:H60)</f><v>0</v></c><c r="J60" s="164"/><c r="K60" s="164"/><c r="L60" s="164"/><c r="M60" s="164"/><c r="N60" s="164"/><c r="O60" s="164"/><c r="P60" s="164"/><c r="Q60" s="164"/><c r="R60" s="63"><f>SUM(J60:Q60)</f><v>0</v></c><c r="S60" s="63"><f>I60+R60</f><v>0</v></c><c r="T60" s="164"/><c r="U60" s="164"/><c r="V60" s="63"><f>SUM(T60:U60)</f><v>0</v></c><c r="W60" s="164"/><c r="X60" s="164"/><c r="Y60" s="164"/><c r="Z60" s="164"/><c r="AA60" s="201"><f>$E$49+$E$50+$E$51</f><v>0</v></c><c r="AB60" s="63"><f>-SUM(W60)+SUM(X60:Y60)-SUM(Z60:AA60)</f><v>0</v></c><c r="AC60" s="68"><f>S60+V60+AB60</f><v>0</v></c><c r="AD60" s="202"><f>AC60-E48</f><v>0</v></c></row><row r="61" spans="2:32" s="55" customFormat="1" ht="15.75"><c r="B61" s="74" t="str"><f>Translation!A118</f><v>TOTAL</v></c><c r="C61" s="57"><f t="shared" ref="C61:AD61" si="20">SUM(C58:C60)</f><v>6517</v></c><c r="D61" s="57"><f t="shared" si="20"/><v>93</v></c><c r="E61" s="57"><f t="shared" si="20"/><v>0</v></c><c r="F61" s="57"><f t="shared" si="20"/><v>0</v></c><c r="G61" s="57"><f t="shared" si="20"/><v>0</v></c><c r="H61" s="57"><f t="shared" si="20"/><v>0</v></c><c r="I61" s="57"><f t="shared" si="20"/><v>6610</v></c><c r="J61" s="57"><f t="shared" si="20"/><v>0</v></c><c r="K61" s="57"><f t="shared" si="20"/><v>0</v></c><c r="L61" s="57"><f t="shared" si="20"/><v>0</v></c><c r="M61" s="57"><f t="shared" si="20"/><v>0</v></c><c r="N61" s="57"><f t="shared" si="20"/><v>0</v></c><c r="O61" s="57"><f t="shared" si="20"/><v>0</v></c><c r="P61" s="57"><f t="shared" si="20"/><v>0</v></c><c r="Q61" s="57"><f t="shared" si="20"/><v>0</v></c><c r="R61" s="57"><f t="shared" si="20"/><v>0</v></c><c r="S61" s="57"><f t="shared" si="20"/><v>6610</v></c><c r="T61" s="57"><f t="shared" si="20"/><v>0</v></c><c r="U61" s="57"><f t="shared" si="20"/><v>0</v></c><c r="V61" s="57"><f t="shared" si="20"/><v>0</v></c><c r="W61" s="57"><f t="shared" si="20"/><v>0</v></c><c r="X61" s="57"><f t="shared" si="20"/><v>0</v></c><c r="Y61" s="57"><f t="shared" si="20"/><v>0</v></c><c r="Z61" s="57"><f t="shared" si="20"/><v>0</v></c><c r="AA61" s="57"><f t="shared" si="20"/><v>0</v></c><c r="AB61" s="57"><f t="shared" si="20"/><v>0</v></c><c r="AC61" s="57"><f t="shared" si="20"/><v>6610</v></c><c r="AD61" s="57"><f t="shared" si="20"/><v>478.49377999999979</v></c></row><row r="62" spans="2:32" s="55" customFormat="1" ht="1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1" customFormat="1" ht="31.5"><c r="B63" s="92" t="str"><f>Translation!A126</f><v>PRIMARY ENERGY CONVERTED TO SECONDARY ENERGY (primary energy consumption)</v></c><c r="C63" s="96"/><c r="D63" s="96"/><c r="E63" s="96"/><c r="F63" s="96"/><c r="G63" s="96"/><c r="H63" s="96"/><c r="I63" s="96"/><c r="J63" s="96"/><c r="K63" s="96"/><c r="L63" s="96"/><c r="M63" s="96"/><c r="N63" s="96"/><c r="O63" s="96"/><c r="P63" s="96"/><c r="Q63" s="96"/><c r="R63" s="96"/><c r="S63" s="93"/><c r="T63" s="93" t="str"><f>Translation!$A$21</f><v>[MWh]</v></c><c r="U63" s="97"/><c r="V63" s="97"/><c r="W63" s="98"/><c r="X63" s="97"/><c r="Y63" s="97"/><c r="Z63" s="97"/><c r="AA63" s="97"/><c r="AB63" s="97"/><c r="AC63" s="97"/><c r="AD63" s="97"/><c r="AE63" s="97"/></row><row r="64" spans="2:32" s="55" customFormat="1" ht="30" customHeight="1"><c r="B64" s="304" t="str"><f>Translation!A120</f><v>PRODUCTION SECTOR</v></c><c r="C64" s="323" t="str"><f>Translation!A142</f><v>PRIMARY ENERGY SOURCE</v></c><c r="D64" s="324"/><c r="E64" s="324"/><c r="F64" s="324"/><c r="G64" s="324"/><c r="H64" s="324"/><c r="I64" s="324"/><c r="J64" s="324"/><c r="K64" s="324"/><c r="L64" s="324"/><c r="M64" s="324"/><c r="N64" s="324"/><c r="O64" s="324"/><c r="P64" s="324"/><c r="Q64" s="324"/><c r="R64" s="324"/><c r="S64" s="325"/><c r="T64" s="319" t="str"><f>Translation!A127</f><v>Conversion losses from primary to secondary energy</v></c><c r="U64" s="61"/><c r="V64" s="61"/><c r="W64" s="72"/><c r="X64" s="61"/><c r="Y64" s="61"/><c r="Z64" s="61"/><c r="AA64" s="61"/><c r="AB64" s="61"/><c r="AC64" s="61"/><c r="AD64" s="61"/><c r="AE64" s="61"/></row><row r="65" spans="2:32" s="55" customFormat="1" ht="15" customHeight="1"><c r="B65" s="305"/><c r="C65" s="323" t="str"><f>Translation!A98</f><v>Fossil fuels</v></c><c r="D65" s="324"/><c r="E65" s="324"/><c r="F65" s="324"/><c r="G65" s="324"/><c r="H65" s="324"/><c r="I65" s="325"/><c r="J65" s="323" t="str"><f>Translation!A107</f><v>Renewable energy sources</v></c><c r="K65" s="324"/><c r="L65" s="324"/><c r="M65" s="324"/><c r="N65" s="324"/><c r="O65" s="324"/><c r="P65" s="324"/><c r="Q65" s="324"/><c r="R65" s="325"/><c r="S65" s="322" t="str"><f>Translation!A118</f><v>TOTAL</v></c><c r="T65" s="320"/><c r="U65" s="61"/><c r="V65" s="61"/><c r="W65" s="72"/><c r="X65" s="61"/><c r="Y65" s="61"/><c r="Z65" s="61"/><c r="AA65" s="61"/><c r="AB65" s="61"/><c r="AC65" s="61"/><c r="AD65" s="61"/><c r="AE65" s="61"/></row><row r="66" spans="2:32" s="55" customFormat="1" ht="69.75" customHeight="1"><c r="B66" s="73" t="str"><f>Translation!A122</f><v>Energy product</v></c><c r="C66" s="116" t="str"><f>Translation!A99</f><v>Fueloil</v></c><c r="D66" s="116" t="str"><f>Translation!A100</f><v>Diesel</v></c><c r="E66" s="116" t="str"><f>Translation!A101</f><v>Gasoline</v></c><c r="F66" s="116" t="str"><f>Translation!A102</f><v>LPG</v></c><c r="G66" s="116" t="str"><f>Translation!A103</f><v>Natural gas</v></c><c r="H66" s="116" t="str"><f>Translation!A104</f><v>Coal</v></c><c r="I66" s="116" t="str"><f>Translation!A116</f><v>Subtotal</v></c><c r="J66" s="116" t="str"><f>Translation!A108</f><v>Hydro</v></c><c r="K66" s="116" t="str"><f>Translation!A109</f><v>Wind</v></c><c r="L66" s="116" t="str"><f>Translation!A110</f><v>Solar</v></c><c r="M66" s="116" t="str"><f>Translation!A111</f><v>Geothermal</v></c><c r="N66" s="116" t="str"><f>Translation!A112</f><v>Ocean</v></c><c r="O66" s="116" t="str"><f>Translation!A113</f><v>Biomass</v></c><c r="P66" s="116" t="str"><f>Translation!A114</f><v>Urban waste</v></c><c r="Q66" s="116" t="str"><f>Translation!A115</f><v>Energy recovery</v></c><c r="R66" s="116" t="str"><f>Translation!A116</f><v>Subtotal</v></c><c r="S66" s="322"/><c r="T66" s="321"/><c r="U66" s="61"/><c r="V66" s="61"/><c r="W66" s="72"/><c r="X66" s="61"/><c r="Y66" s="61"/><c r="Z66" s="61"/><c r="AA66" s="61"/><c r="AB66" s="61"/><c r="AC66" s="61"/><c r="AD66" s="61"/><c r="AE66" s="61"/></row><row r="67" spans="2:32" s="55" customFormat="1" ht="15.75"><c r="B67" s="199" t="str"><f>Translation!A123</f><v>Electricity</v></c><c r="C67" s="164"><v>20351</v></c><c r="D67" s="164"><v>370</v></c><c r="E67" s="164"/><c r="F67" s="164"/><c r="G67" s="164"/><c r="H67" s="164"/><c r="I67" s="63"><f>SUM(C67:H67)</f><v>20721</v></c><c r="J67" s="200"><f>J58</f><v>0</v></c><c r="K67" s="200"><f t="shared" ref="K67:Q67" si="21">K58</f><v>0</v></c><c r="L67" s="200"><f t="shared" si="21"/><v>0</v></c><c r="M67" s="200"><f t="shared" si="21"/><v>0</v></c><c r="N67" s="200"><f t="shared" si="21"/><v>0</v></c><c r="O67" s="200"><f t="shared" si="21"/><v>0</v></c><c r="P67" s="200"><f t="shared" si="21"/><v>0</v></c><c r="Q67" s="200"><f t="shared" si="21"/><v>0</v></c><c r="R67" s="63"><f>SUM(J67:Q67)</f><v>0</v></c><c r="S67" s="63"><f>I67+R67</f><v>20721</v></c><c r="T67" s="75"><f>S67-AC58+AB58</f><v>14111</v></c><c r="U67" s="61"/><c r="V67" s="61"/><c r="W67" s="62"/><c r="X67" s="61"/><c r="Y67" s="61"/><c r="Z67" s="61"/><c r="AA67" s="61"/><c r="AB67" s="61"/><c r="AC67" s="61"/><c r="AD67" s="61"/><c r="AE67" s="61"/></row><row r="68" spans="2:32" s="55" customFormat="1" ht="15.75"><c r="B68" s="199" t="str"><f>Translation!A124</f><v>Heat</v></c><c r="C68" s="164"/><c r="D68" s="164"/><c r="E68" s="164"/><c r="F68" s="164"/><c r="G68" s="164"/><c r="H68" s="164"/><c r="I68" s="63"><f>SUM(C68:H68)</f><v>0</v></c><c r="J68" s="200"><f t="shared" ref="J68:Q69" si="22">J59</f><v>0</v></c><c r="K68" s="200"><f t="shared" si="22"/><v>0</v></c><c r="L68" s="200"><f t="shared" si="22"/><v>0</v></c><c r="M68" s="200"><f t="shared" si="22"/><v>0</v></c><c r="N68" s="200"><f t="shared" si="22"/><v>0</v></c><c r="O68" s="200"><f t="shared" si="22"/><v>0</v></c><c r="P68" s="200"><f t="shared" si="22"/><v>0</v></c><c r="Q68" s="200"><f t="shared" si="22"/><v>0</v></c><c r="R68" s="63"><f>SUM(J68:Q68)</f><v>0</v></c><c r="S68" s="63"><f>I68+R68</f><v>0</v></c><c r="T68" s="75"><f>S68-AC59+AB59</f><v>0</v></c><c r="U68" s="61"/><c r="V68" s="61"/><c r="W68" s="62"/><c r="X68" s="61"/><c r="Y68" s="61"/><c r="Z68" s="61"/><c r="AA68" s="61"/><c r="AB68" s="61"/><c r="AC68" s="61"/><c r="AD68" s="61"/><c r="AE68" s="61"/></row><row r="69" spans="2:32" s="55" customFormat="1" ht="15.75"><c r="B69" s="199" t="str"><f>Translation!A125</f><v>Cold</v></c><c r="C69" s="164"/><c r="D69" s="164"/><c r="E69" s="164"/><c r="F69" s="164"/><c r="G69" s="164"/><c r="H69" s="164"/><c r="I69" s="63"><f>SUM(C69:H69)</f><v>0</v></c><c r="J69" s="200"><f t="shared" si="22"/><v>0</v></c><c r="K69" s="200"><f t="shared" si="22"/><v>0</v></c><c r="L69" s="200"><f t="shared" si="22"/><v>0</v></c><c r="M69" s="200"><f t="shared" si="22"/><v>0</v></c><c r="N69" s="200"><f t="shared" si="22"/><v>0</v></c><c r="O69" s="200"><f t="shared" si="22"/><v>0</v></c><c r="P69" s="200"><f t="shared" si="22"/><v>0</v></c><c r="Q69" s="200"><f t="shared" si="22"/><v>0</v></c><c r="R69" s="63"><f>SUM(J69:Q69)</f><v>0</v></c><c r="S69" s="63"><f>I69+R69</f><v>0</v></c><c r="T69" s="75"><f>S69-AC60+AB60</f><v>0</v></c><c r="U69" s="61"/><c r="V69" s="61"/><c r="W69" s="62"/><c r="X69" s="61"/><c r="Y69" s="61"/><c r="Z69" s="61"/><c r="AA69" s="61"/><c r="AB69" s="61"/><c r="AC69" s="61"/><c r="AD69" s="61"/><c r="AE69" s="61"/></row><row r="70" spans="2:32" s="55" customFormat="1" ht="15.75"><c r="B70" s="74" t="str"><f>Translation!A118</f><v>TOTAL</v></c><c r="C70" s="57"><f t="shared" ref="C70:S70" si="23">SUM(C67:C69)</f><v>20351</v></c><c r="D70" s="57"><f t="shared" si="23"/><v>370</v></c><c r="E70" s="57"><f t="shared" si="23"/><v>0</v></c><c r="F70" s="57"><f t="shared" si="23"/><v>0</v></c><c r="G70" s="57"><f t="shared" si="23"/><v>0</v></c><c r="H70" s="57"><f t="shared" si="23"/><v>0</v></c><c r="I70" s="57"><f t="shared" si="23"/><v>20721</v></c><c r="J70" s="57"><f t="shared" si="23"/><v>0</v></c><c r="K70" s="57"><f t="shared" si="23"/><v>0</v></c><c r="L70" s="57"><f t="shared" si="23"/><v>0</v></c><c r="M70" s="57"><f t="shared" si="23"/><v>0</v></c><c r="N70" s="57"><f t="shared" si="23"/><v>0</v></c><c r="O70" s="57"><f t="shared" si="23"/><v>0</v></c><c r="P70" s="57"><f t="shared" si="23"/><v>0</v></c><c r="Q70" s="57"><f t="shared" si="23"/><v>0</v></c><c r="R70" s="57"><f t="shared" si="23"/><v>0</v></c><c r="S70" s="57"><f t="shared" si="23"/><v>20721</v></c><c r="T70" s="75"><f>S70-AC61+AB61</f><v>14111</v></c><c r="U70" s="61"/><c r="V70" s="61"/><c r="W70" s="60"/><c r="X70" s="61"/><c r="Y70" s="61"/><c r="Z70" s="61"/><c r="AA70" s="61"/><c r="AB70" s="61"/><c r="AC70" s="61"/><c r="AD70" s="61"/><c r="AE70" s="61"/></row><row r="71" spans="2:32" s="55" customFormat="1" ht="15"><c r="B71" s="56"/></row><row r="72" spans="2:32" s="91" customFormat="1" ht="31.5"><c r="B72" s="92" t="str"><f>Translation!A143</f><v>PRIMARY ENERGY DEMAND</v></c><c r="C72" s="94"/><c r="D72" s="94"/><c r="E72" s="94"/><c r="F72" s="94"/><c r="G72" s="94"/><c r="H72" s="94"/><c r="I72" s="94"/><c r="J72" s="94"/><c r="K72" s="94"/><c r="L72" s="94"/><c r="M72" s="94"/><c r="N72" s="94"/><c r="O72" s="94"/><c r="P72" s="94"/><c r="Q72" s="94"/><c r="R72" s="94"/><c r="Y72" s="93" t="str"><f>Translation!$A$21</f><v>[MWh]</v></c></row><row r="73" spans="2:32" s="55" customFormat="1" ht="30" customHeight="1"><c r="B73" s="301" t="str"><f>Translation!A122</f><v>Energy product</v></c><c r="C73" s="309" t="str"><f>Translation!A142</f><v>PRIMARY ENERGY SOURCE</v></c><c r="D73" s="310"/><c r="E73" s="310"/><c r="F73" s="310"/><c r="G73" s="310"/><c r="H73" s="310"/><c r="I73" s="310"/><c r="J73" s="310"/><c r="K73" s="310"/><c r="L73" s="310"/><c r="M73" s="310"/><c r="N73" s="310"/><c r="O73" s="310"/><c r="P73" s="310"/><c r="Q73" s="310"/><c r="R73" s="310"/><c r="S73" s="310"/><c r="T73" s="310"/><c r="U73" s="310"/><c r="V73" s="310"/><c r="W73" s="310"/><c r="X73" s="310"/><c r="Y73" s="311"/></row><row r="74" spans="2:32" s="55" customFormat="1" ht="15" customHeight="1"><c r="B74" s="302"/><c r="C74" s="309" t="str"><f>Translation!A98</f><v>Fossil fuels</v></c><c r="D74" s="310"/><c r="E74" s="310"/><c r="F74" s="310"/><c r="G74" s="310"/><c r="H74" s="310"/><c r="I74" s="311"/><c r="J74" s="309" t="str"><f>Translation!A107</f><v>Renewable energy sources</v></c><c r="K74" s="310"/><c r="L74" s="310"/><c r="M74" s="310"/><c r="N74" s="310"/><c r="O74" s="310"/><c r="P74" s="310"/><c r="Q74" s="310"/><c r="R74" s="311"/><c r="S74" s="298" t="str"><f>Translation!A123</f><v>Electricity</v></c><c r="T74" s="299"/><c r="U74" s="299"/><c r="V74" s="300"/><c r="W74" s="74" t="str"><f>Translation!A124</f><v>Heat</v></c><c r="X74" s="74" t="str"><f>Translation!A125</f><v>Cold</v></c><c r="Y74" s="304" t="str"><f>Translation!A118</f><v>TOTAL</v></c></row><row r="75" spans="2:32" s="55" customFormat="1" ht="46.5" customHeight="1"><c r="B75" s="303"/><c r="C75" s="113" t="str"><f>Translation!A99</f><v>Fueloil</v></c><c r="D75" s="113" t="str"><f>Translation!A100</f><v>Diesel</v></c><c r="E75" s="113" t="str"><f>Translation!A101</f><v>Gasoline</v></c><c r="F75" s="113" t="str"><f>Translation!A102</f><v>LPG</v></c><c r="G75" s="113" t="str"><f>Translation!A103</f><v>Natural gas</v></c><c r="H75" s="113" t="str"><f>Translation!A104</f><v>Coal</v></c><c r="I75" s="113" t="str"><f>Translation!A116</f><v>Subtotal</v></c><c r="J75" s="113" t="str"><f>Translation!A108</f><v>Hydro</v></c><c r="K75" s="113" t="str"><f>Translation!A109</f><v>Wind</v></c><c r="L75" s="113" t="str"><f>Translation!A110</f><v>Solar</v></c><c r="M75" s="113" t="str"><f>Translation!A111</f><v>Geothermal</v></c><c r="N75" s="113" t="str"><f>Translation!A112</f><v>Ocean</v></c><c r="O75" s="113" t="str"><f>Translation!A113</f><v>Biomass</v></c><c r="P75" s="113" t="str"><f>Translation!A114</f><v>Urban waste</v></c><c r="Q75" s="113" t="str"><f>Translation!A115</f><v>Energy recovery</v></c><c r="R75" s="113" t="str"><f>Translation!A116</f><v>Subtotal</v></c><c r="S75" s="58" t="str"><f>Translation!A144</f><v>Imported electricity (cable)</v></c><c r="T75" s="58" t="str"><f>Translation!A145</f><v>Exported electricity (cable)</v></c><c r="U75" s="58" t="str"><f>Translation!A136</f><v>Reexportation and external consumption</v></c><c r="V75" s="111" t="str"><f>Translation!A116</f><v>Subtotal</v></c><c r="W75" s="111" t="str"><f>Translation!A136</f><v>Reexportation and external consumption</v></c><c r="X75" s="111" t="str"><f>Translation!A136</f><v>Reexportation and external consumption</v></c><c r="Y75" s="305"/></row><row r="76" spans="2:32" s="55" customFormat="1" ht="15.75"><c r="B76" s="114" t="str"><f>Translation!A118</f><v>TOTAL</v></c><c r="C76" s="201"><f t="shared" ref="C76:H76" si="24">G48+C70</f><v>23646</v></c><c r="D76" s="201"><f t="shared" si="24"/><v>9622</v></c><c r="E76" s="201"><f t="shared" si="24"/><v>8579</v></c><c r="F76" s="201"><f t="shared" si="24"/><v>1506</v></c><c r="G76" s="201"><f t="shared" si="24"/><v>0</v></c><c r="H76" s="201"><f t="shared" si="24"/><v>0</v></c><c r="I76" s="57"><f>SUM(C76:H76)</f><v>43353</v></c><c r="J76" s="201"><f t="shared" ref="J76:O76" si="25">N48+J70</f><v>0</v></c><c r="K76" s="201"><f t="shared" si="25"/><v>40</v></c><c r="L76" s="201"><f t="shared" si="25"/><v>438.34285714285716</v></c><c r="M76" s="201"><f t="shared" si="25"/><v>11</v></c><c r="N76" s="201"><f t="shared" si="25"/><v>0</v></c><c r="O76" s="201"><f t="shared" si="25"/><v>986</v></c><c r="P76" s="201"><f>P70</f><v>0</v></c><c r="Q76" s="201"><f>Q70</f><v>0</v></c><c r="R76" s="57"><f>SUM(J76:Q76)</f><v>1475.3428571428572</v></c><c r="S76" s="201"><f>Y61</f><v>0</v></c><c r="T76" s="201"><f>Z61</f><v>0</v></c><c r="U76" s="201"><f>$C$49+$C$50+$C$51</f><v>0</v></c><c r="V76" s="57"><f>S76-T76-U76</f><v>0</v></c><c r="W76" s="201"><f>$D$49+$D$50+$D$51</f><v>0</v></c><c r="X76" s="201"><f>$E$49+$E$50+$E$51</f><v>0</v></c><c r="Y76" s="57"><f>I76+R76+V76-W76-X76</f><v>44828.342857142859</v></c></row><row r="77" spans="2:32" s="59" customFormat="1" ht="15"><c r="B77" s="78"/></row><row r="78" spans="2:32" s="91" customFormat="1" ht="31.5"><c r="B78" s="92" t="str"><f>Translation!A128</f><v>ENERGY CONVERSION EFFICIENCY</v></c><c r="C78" s="96"/><c r="D78" s="96"/><c r="E78" s="96"/><c r="F78" s="96"/><c r="G78" s="96"/><c r="H78" s="96"/><c r="I78" s="96"/><c r="J78" s="96"/><c r="K78" s="96"/><c r="L78" s="96"/><c r="M78" s="96"/><c r="N78" s="96"/><c r="O78" s="96"/><c r="P78" s="96"/><c r="Q78" s="96"/><c r="R78" s="96"/><c r="S78" s="93" t="str"><f>Translation!$A$22</f><v>[%]</v></c><c r="T78" s="98"/><c r="V78" s="97"/><c r="W78" s="97"/><c r="X78" s="98"/><c r="Y78" s="97"/><c r="Z78" s="97"/><c r="AA78" s="97"/><c r="AB78" s="97"/><c r="AC78" s="97"/><c r="AD78" s="97"/><c r="AE78" s="97"/><c r="AF78" s="97"/></row><row r="79" spans="2:32" s="55" customFormat="1" ht="30" customHeight="1"><c r="B79" s="304" t="str"><f>Translation!A120</f><v>PRODUCTION SECTOR</v></c><c r="C79" s="323" t="str"><f>Translation!A142</f><v>PRIMARY ENERGY SOURCE</v></c><c r="D79" s="324"/><c r="E79" s="324"/><c r="F79" s="324"/><c r="G79" s="324"/><c r="H79" s="324"/><c r="I79" s="324"/><c r="J79" s="324"/><c r="K79" s="324"/><c r="L79" s="324"/><c r="M79" s="324"/><c r="N79" s="324"/><c r="O79" s="324"/><c r="P79" s="324"/><c r="Q79" s="324"/><c r="R79" s="324"/><c r="S79" s="325"/><c r="T79" s="72"/><c r="V79" s="61"/><c r="W79" s="61"/><c r="X79" s="72"/><c r="Y79" s="61"/><c r="Z79" s="61"/><c r="AA79" s="61"/><c r="AB79" s="61"/><c r="AC79" s="61"/><c r="AD79" s="61"/><c r="AE79" s="61"/><c r="AF79" s="61"/></row><row r="80" spans="2:32" s="55" customFormat="1" ht="15" customHeight="1"><c r="B80" s="305"/><c r="C80" s="323" t="str"><f>Translation!A98</f><v>Fossil fuels</v></c><c r="D80" s="324"/><c r="E80" s="324"/><c r="F80" s="324"/><c r="G80" s="324"/><c r="H80" s="324"/><c r="I80" s="325"/><c r="J80" s="323" t="str"><f>Translation!A107</f><v>Renewable energy sources</v></c><c r="K80" s="324"/><c r="L80" s="324"/><c r="M80" s="324"/><c r="N80" s="324"/><c r="O80" s="324"/><c r="P80" s="324"/><c r="Q80" s="324"/><c r="R80" s="325"/><c r="S80" s="322" t="str"><f>Translation!A118</f><v>TOTAL</v></c><c r="T80" s="72"/><c r="V80" s="61"/><c r="W80" s="61"/><c r="X80" s="72"/><c r="Y80" s="61"/><c r="Z80" s="61"/><c r="AA80" s="61"/><c r="AB80" s="61"/><c r="AC80" s="61"/><c r="AD80" s="61"/><c r="AE80" s="61"/><c r="AF80" s="61"/></row><row r="81" spans="1:32" s="55" customFormat="1" ht="69.75" customHeight="1"><c r="B81" s="73" t="str"><f>Translation!A122</f><v>Energy product</v></c><c r="C81" s="116" t="str"><f>Translation!A99</f><v>Fueloil</v></c><c r="D81" s="116" t="str"><f>Translation!A100</f><v>Diesel</v></c><c r="E81" s="116" t="str"><f>Translation!A101</f><v>Gasoline</v></c><c r="F81" s="116" t="str"><f>Translation!A102</f><v>LPG</v></c><c r="G81" s="116" t="str"><f>Translation!A103</f><v>Natural gas</v></c><c r="H81" s="116" t="str"><f>Translation!A104</f><v>Coal</v></c><c r="I81" s="116" t="str"><f>Translation!A116</f><v>Subtotal</v></c><c r="J81" s="116" t="str"><f>Translation!A108</f><v>Hydro</v></c><c r="K81" s="116" t="str"><f>Translation!A109</f><v>Wind</v></c><c r="L81" s="116" t="str"><f>Translation!A110</f><v>Solar</v></c><c r="M81" s="116" t="str"><f>Translation!A111</f><v>Geothermal</v></c><c r="N81" s="116" t="str"><f>Translation!A112</f><v>Ocean</v></c><c r="O81" s="116" t="str"><f>Translation!A113</f><v>Biomass</v></c><c r="P81" s="116" t="str"><f>Translation!A114</f><v>Urban waste</v></c><c r="Q81" s="116" t="str"><f>Translation!A115</f><v>Energy recovery</v></c><c r="R81" s="116" t="str"><f>Translation!A116</f><v>Subtotal</v></c><c r="S81" s="322"/><c r="T81" s="72"/><c r="V81" s="61"/><c r="W81" s="61"/><c r="X81" s="72"/><c r="Y81" s="61"/><c r="Z81" s="61"/><c r="AA81" s="61"/><c r="AB81" s="61"/><c r="AC81" s="61"/><c r="AD81" s="61"/><c r="AE81" s="61"/><c r="AF81" s="61"/></row><row r="82" spans="1:32" s="55" customFormat="1" ht="15.75"><c r="B82" s="199" t="str"><f>Translation!A123</f><v>Electricity</v></c><c r="C82" s="203"><f t="shared" ref="C82:P82" si="26">IF(C67&gt;0,C58/C67,"-")</f><v>0.32022996412952681</v></c><c r="D82" s="203"><f t="shared" si="26"/><v>0.25135135135135134</v></c><c r="E82" s="203" t="str"><f t="shared" si="26"/><v>-</v></c><c r="F82" s="203" t="str"><f t="shared" si="26"/><v>-</v></c><c r="G82" s="203" t="str"><f t="shared" si="26"/><v>-</v></c><c r="H82" s="203" t="str"><f t="shared" si="26"/><v>-</v></c><c r="I82" s="71"><f t="shared" si="26"/><v>0.3190000482602191</v></c><c r="J82" s="203" t="str"><f t="shared" si="26"/><v>-</v></c><c r="K82" s="203" t="str"><f t="shared" si="26"/><v>-</v></c><c r="L82" s="203" t="str"><f t="shared" si="26"/><v>-</v></c><c r="M82" s="203" t="str"><f t="shared" si="26"/><v>-</v></c><c r="N82" s="203" t="str"><f t="shared" si="26"/><v>-</v></c><c r="O82" s="203" t="str"><f t="shared" si="26"/><v>-</v></c><c r="P82" s="203" t="str"><f t="shared" si="26"/><v>-</v></c><c r="Q82" s="203" t="s"><v>567</v></c><c r="R82" s="71" t="str"><f t="shared" ref="R82:S84" si="27">IF(R67&gt;0,R58/R67,"-")</f><v>-</v></c><c r="S82" s="71"><f t="shared" si="27"/><v>0.3190000482602191</v></c><c r="T82" s="62"/><c r="V82" s="61"/><c r="W82" s="61"/><c r="X82" s="62"/><c r="Y82" s="61"/><c r="Z82" s="61"/><c r="AA82" s="61"/><c r="AB82" s="61"/><c r="AC82" s="61"/><c r="AD82" s="61"/><c r="AE82" s="61"/><c r="AF82" s="61"/></row><row r="83" spans="1:32" s="55" customFormat="1" ht="15.75"><c r="B83" s="199" t="str"><f>Translation!A124</f><v>Heat</v></c><c r="C83" s="203" t="str"><f t="shared" ref="C83:P83" si="28">IF(C68&gt;0,C59/C68,"-")</f><v>-</v></c><c r="D83" s="203" t="str"><f t="shared" si="28"/><v>-</v></c><c r="E83" s="203" t="str"><f t="shared" si="28"/><v>-</v></c><c r="F83" s="203" t="str"><f t="shared" si="28"/><v>-</v></c><c r="G83" s="203" t="str"><f t="shared" si="28"/><v>-</v></c><c r="H83" s="203" t="str"><f t="shared" si="28"/><v>-</v></c><c r="I83" s="71" t="str"><f t="shared" si="28"/><v>-</v></c><c r="J83" s="203" t="str"><f t="shared" si="28"/><v>-</v></c><c r="K83" s="203" t="str"><f t="shared" si="28"/><v>-</v></c><c r="L83" s="203" t="str"><f t="shared" si="28"/><v>-</v></c><c r="M83" s="203" t="str"><f t="shared" si="28"/><v>-</v></c><c r="N83" s="203" t="str"><f t="shared" si="28"/><v>-</v></c><c r="O83" s="203" t="str"><f t="shared" si="28"/><v>-</v></c><c r="P83" s="203" t="str"><f t="shared" si="28"/><v>-</v></c><c r="Q83" s="203" t="s"><v>567</v></c><c r="R83" s="71" t="str"><f t="shared" si="27"/><v>-</v></c><c r="S83" s="71" t="str"><f t="shared" si="27"/><v>-</v></c><c r="T83" s="62"/><c r="V83" s="61"/><c r="W83" s="61"/><c r="X83" s="62"/><c r="Y83" s="61"/><c r="Z83" s="61"/><c r="AA83" s="61"/><c r="AB83" s="61"/><c r="AC83" s="61"/><c r="AD83" s="61"/><c r="AE83" s="61"/><c r="AF83" s="61"/></row><row r="84" spans="1:32" s="55" customFormat="1" ht="15.75"><c r="B84" s="199" t="str"><f>Translation!A125</f><v>Cold</v></c><c r="C84" s="203" t="str"><f t="shared" ref="C84:P84" si="29">IF(C69&gt;0,C60/C69,"-")</f><v>-</v></c><c r="D84" s="203" t="str"><f t="shared" si="29"/><v>-</v></c><c r="E84" s="203" t="str"><f t="shared" si="29"/><v>-</v></c><c r="F84" s="203" t="str"><f t="shared" si="29"/><v>-</v></c><c r="G84" s="203" t="str"><f t="shared" si="29"/><v>-</v></c><c r="H84" s="203" t="str"><f t="shared" si="29"/><v>-</v></c><c r="I84" s="71" t="str"><f t="shared" si="29"/><v>-</v></c><c r="J84" s="203" t="str"><f t="shared" si="29"/><v>-</v></c><c r="K84" s="203" t="str"><f t="shared" si="29"/><v>-</v></c><c r="L84" s="203" t="str"><f t="shared" si="29"/><v>-</v></c><c r="M84" s="203" t="str"><f t="shared" si="29"/><v>-</v></c><c r="N84" s="203" t="str"><f t="shared" si="29"/><v>-</v></c><c r="O84" s="203" t="str"><f t="shared" si="29"/><v>-</v></c><c r="P84" s="203" t="str"><f t="shared" si="29"/><v>-</v></c><c r="Q84" s="203" t="s"><v>567</v></c><c r="R84" s="71" t="str"><f t="shared" si="27"/><v>-</v></c><c r="S84" s="71" t="str"><f t="shared" si="27"/><v>-</v></c><c r="T84" s="62"/><c r="V84" s="61"/><c r="W84" s="61"/><c r="X84" s="62"/><c r="Y84" s="61"/><c r="Z84" s="61"/><c r="AA84" s="61"/><c r="AB84" s="61"/><c r="AC84" s="61"/><c r="AD84" s="61"/><c r="AE84" s="61"/><c r="AF84" s="61"/></row><row r="85" spans="1:32" s="55" customFormat="1" ht="40.5" customHeight="1"><c r="B85" s="56"/></row><row r="86" spans="1:32" s="135" customFormat="1" ht="36"><c r="A86" s="133" t="s"><v>10</v></c><c r="B86" s="134" t="str"><f>Translation!A152</f><v>RESULTS OF EMISSION INVENTORY</v></c><c r="C86" s="133"/><c r="D86" s="134"/><c r="E86" s="133"/><c r="F86" s="134"/><c r="G86" s="133"/><c r="H86" s="134"/><c r="I86" s="133"/><c r="J86" s="134"/><c r="K86" s="151"/><c r="L86" s="151"/><c r="M86" s="151"/><c r="N86" s="151"/></row><row r="87" spans="1:32" s="91" customFormat="1" ht="31.5"><c r="B87" s="92" t="str"><f>Translation!A148</f><v>CO2 EMISSIONS FROM FINAL USE</v></c><c r="C87" s="99"/><c r="D87" s="99"/><c r="E87" s="99"/><c r="F87" s="99"/><c r="G87" s="99"/><c r="H87" s="99"/><c r="I87" s="99"/><c r="J87" s="99"/><c r="K87" s="99"/><c r="L87" s="99"/><c r="M87" s="99"/><c r="N87" s="99"/><c r="O87" s="99"/><c r="P87" s="99"/><c r="Q87" s="99"/><c r="R87" s="99"/><c r="S87" s="99"/><c r="T87" s="99"/><c r="U87" s="100" t="str"><f>Translation!$A$17</f><v>[t CO2]</v></c></row><row r="88" spans="1:32" s="55" customFormat="1" ht="33" customHeight="1"><c r="B88" s="296" t="str"><f>Translation!A56</f><v>DEMAND SECTOR</v></c><c r="C88" s="291" t="str"><f>Translation!A93</f><v>ENERGY FOR FINAL USE</v></c><c r="D88" s="292"/><c r="E88" s="292"/><c r="F88" s="292"/><c r="G88" s="292"/><c r="H88" s="292"/><c r="I88" s="292"/><c r="J88" s="292"/><c r="K88" s="292"/><c r="L88" s="292"/><c r="M88" s="292"/><c r="N88" s="292"/><c r="O88" s="292"/><c r="P88" s="292"/><c r="Q88" s="292"/><c r="R88" s="292"/><c r="S88" s="292"/><c r="T88" s="292"/><c r="U88" s="293"/></row><row r="89" spans="1:32" s="55" customFormat="1" ht="18" customHeight="1"><c r="B89" s="297"/><c r="C89" s="291" t="str"><f>Translation!A94</f><v>Centralized energy services</v></c><c r="D89" s="292"/><c r="E89" s="292"/><c r="F89" s="293"/><c r="G89" s="291" t="str"><f>Translation!A98</f><v>Fossil fuels</v></c><c r="H89" s="292"/><c r="I89" s="292"/><c r="J89" s="292"/><c r="K89" s="292"/><c r="L89" s="292"/><c r="M89" s="293"/><c r="N89" s="291" t="str"><f>Translation!A105</f><v>Renewable energy sources (excluding electricity and heat sold to public networks)</v></c><c r="O89" s="292"/><c r="P89" s="292"/><c r="Q89" s="292"/><c r="R89" s="292"/><c r="S89" s="292"/><c r="T89" s="293"/><c r="U89" s="294" t="str"><f>Translation!A118</f><v>TOTAL</v></c></row><row r="90" spans="1:32" s="55" customFormat="1" ht="67.5" customHeight="1"><c r="B90" s="65" t="str"><f>Translation!A58</f><v>Sector description</v></c><c r="C90" s="112" t="str"><f>Translation!A95</f><v>Electricity from public grid</v></c><c r="D90" s="112" t="str"><f>Translation!A96</f><v>Heat from district heating</v></c><c r="E90" s="112" t="str"><f>Translation!A97</f><v>Cold from district cooling</v></c><c r="F90" s="112" t="str"><f>Translation!A116</f><v>Subtotal</v></c><c r="G90" s="112" t="str"><f>Translation!A99</f><v>Fueloil</v></c><c r="H90" s="112" t="str"><f>Translation!A100</f><v>Diesel</v></c><c r="I90" s="112" t="str"><f>Translation!A101</f><v>Gasoline</v></c><c r="J90" s="112" t="str"><f>Translation!A102</f><v>LPG</v></c><c r="K90" s="112" t="str"><f>Translation!A103</f><v>Natural gas</v></c><c r="L90" s="112" t="str"><f>Translation!A104</f><v>Coal</v></c><c r="M90" s="112" t="str"><f>Translation!A116</f><v>Subtotal</v></c><c r="N90" s="112" t="str"><f>Translation!A108</f><v>Hydro</v></c><c r="O90" s="112" t="str"><f>Translation!A109</f><v>Wind</v></c><c r="P90" s="112" t="str"><f>Translation!A110</f><v>Solar</v></c><c r="Q90" s="112" t="str"><f>Translation!A111</f><v>Geothermal</v></c><c r="R90" s="112" t="str"><f>Translation!A112</f><v>Ocean</v></c><c r="S90" s="112" t="str"><f>Translation!A113</f><v>Biomass</v></c><c r="T90" s="112" t="str"><f>Translation!A116</f><v>Subtotal</v></c><c r="U90" s="295"/></row><row r="91" spans="1:32" s="21" customFormat="1" ht="15.75"><c r="A91" s="22"/><c r="B91" s="70" t="str"><f>Translation!A59</f><v>RESIDENTIAL</v></c><c r="C91" s="68"><f>SUM(C92:C100)</f><v>2983.2827348403434</v></c><c r="D91" s="68"><f>SUM(D92:D100)</f><v>0</v></c><c r="E91" s="68"><f>SUM(E92:E100)</f><v>0</v></c><c r="F91" s="68"><f t="shared" ref="F91:F122" si="30">SUM(C91:E91)</f><v>2983.2827348403434</v></c><c r="G91" s="68"><f t="shared" ref="G91:L91" si="31">SUM(G92:G100)</f><v>402.59700000000004</v></c><c r="H91" s="68"><f t="shared" si="31"/><v>0</v></c><c r="I91" s="68"><f t="shared" si="31"/><v>0</v></c><c r="J91" s="68"><f t="shared" si="31"/><v>49.679999999999993</v></c><c r="K91" s="68"><f t="shared" si="31"/><v>0</v></c><c r="L91" s="68"><f t="shared" si="31"/><v>0</v></c><c r="M91" s="68"><f t="shared" ref="M91:M122" si="32">SUM(G91:L91)</f><v>452.27700000000004</v></c><c r="N91" s="68"><f t="shared" ref="N91:S91" si="33">SUM(N92:N100)</f><v>0</v></c><c r="O91" s="68"><f t="shared" si="33"/><v>0</v></c><c r="P91" s="68"><f t="shared" si="33"/><v>0</v></c><c r="Q91" s="68"><f t="shared" si="33"/><v>0</v></c><c r="R91" s="68"><f t="shared" si="33"/><v>0</v></c><c r="S91" s="68"><f t="shared" si="33"/><v>0</v></c><c r="T91" s="68"><f t="shared" ref="T91:T122" si="34">SUM(N91:S91)</f><v>0</v></c><c r="U91" s="68"><f t="shared" ref="U91:U122" si="35">F91+M91+T91</f><v>3435.5597348403435</v></c></row><row r="92" spans="1:32" s="21" customFormat="1" ht="15.75"><c r="A92" s="22"/><c r="B92" s="197" t="str"><f>Translation!A60</f><v>Hot water</v></c><c r="C92" s="200"><f t="shared" ref="C92:C100" si="36">IF(C$48&gt;0, ($S$128+$V$137)/C$48,0)*C18</f><v>89.497486583234675</v></c><c r="D92" s="200"><f t="shared" ref="D92:D100" si="37">IF(D$48&gt;0, ($S$129)/D$48,0)*D18</f><v>0</v></c><c r="E92" s="200"><f t="shared" ref="E92:E100" si="38">IF(E$48&gt;0, ($S$130)/E$48,0)*E18</f><v>0</v></c><c r="F92" s="68"><f t="shared" si="30"/><v>89.497486583234675</v></c><c r="G92" s="200"><f>'CO2 factors'!C$7*G18</f><v>23.157000000000004</v></c><c r="H92" s="200"><f>'CO2 factors'!D$7*H18</f><v>0</v></c><c r="I92" s="200"><f>'CO2 factors'!E$7*I18</f><v>0</v></c><c r="J92" s="200"><f>'CO2 factors'!F$7*J18</f><v>1.44</v></c><c r="K92" s="200"><f>'CO2 factors'!G$7*K18</f><v>0</v></c><c r="L92" s="200"><f>'CO2 factors'!H$7*L18</f><v>0</v></c><c r="M92" s="68"><f t="shared" si="32"/><v>24.597000000000005</v></c><c r="N92" s="200"><f>'CO2 factors'!J$7*N18</f><v>0</v></c><c r="O92" s="200"><f>'CO2 factors'!K$7*O18</f><v>0</v></c><c r="P92" s="200"><f>'CO2 factors'!L$7*P18</f><v>0</v></c><c r="Q92" s="200"><f>'CO2 factors'!M$7*Q18</f><v>0</v></c><c r="R92" s="200"><f>'CO2 factors'!N$7*R18</f><v>0</v></c><c r="S92" s="200"><f>'CO2 factors'!O$7*S18</f><v>0</v></c><c r="T92" s="68"><f t="shared" si="34"/><v>0</v></c><c r="U92" s="68"><f t="shared" si="35"/><v>114.09448658323468</v></c></row><row r="93" spans="1:32" s="21" customFormat="1" ht="15.75"><c r="A93" s="22"/><c r="B93" s="197" t="str"><f>Translation!A61</f><v>Heating and cooling</v></c><c r="C93" s="200"><f t="shared" si="36"/><v>2147.9396779976323</v></c><c r="D93" s="200"><f t="shared" si="37"/><v>0</v></c><c r="E93" s="200"><f t="shared" si="38"/><v>0</v></c><c r="F93" s="68"><f t="shared" si="30"/><v>2147.9396779976323</v></c><c r="G93" s="200"><f>'CO2 factors'!C$7*G19</f><v>379.44000000000005</v></c><c r="H93" s="200"><f>'CO2 factors'!D$7*H19</f><v>0</v></c><c r="I93" s="200"><f>'CO2 factors'!E$7*I19</f><v>0</v></c><c r="J93" s="200"><f>'CO2 factors'!F$7*J19</f><v>38.4</v></c><c r="K93" s="200"><f>'CO2 factors'!G$7*K19</f><v>0</v></c><c r="L93" s="200"><f>'CO2 factors'!H$7*L19</f><v>0</v></c><c r="M93" s="68"><f t="shared" si="32"/><v>417.84000000000003</v></c><c r="N93" s="200"><f>'CO2 factors'!J$7*N19</f><v>0</v></c><c r="O93" s="200"><f>'CO2 factors'!K$7*O19</f><v>0</v></c><c r="P93" s="200"><f>'CO2 factors'!L$7*P19</f><v>0</v></c><c r="Q93" s="200"><f>'CO2 factors'!M$7*Q19</f><v>0</v></c><c r="R93" s="200"><f>'CO2 factors'!N$7*R19</f><v>0</v></c><c r="S93" s="200"><f>'CO2 factors'!O$7*S19</f><v>0</v></c><c r="T93" s="68"><f t="shared" si="34"/><v>0</v></c><c r="U93" s="68"><f t="shared" si="35"/><v>2565.7796779976325</v></c></row><row r="94" spans="1:32" s="21" customFormat="1" ht="15.75"><c r="A94" s="22"/><c r="B94" s="197" t="str"><f>Translation!A62</f><v>Lighting</v></c><c r="C94" s="200"><f t="shared" si="36"/><v>119.32998211097957</v></c><c r="D94" s="200"><f t="shared" si="37"/><v>0</v></c><c r="E94" s="200"><f t="shared" si="38"/><v>0</v></c><c r="F94" s="68"><f t="shared" si="30"/><v>119.32998211097957</v></c><c r="G94" s="200"><f>'CO2 factors'!C$7*G20</f><v>0</v></c><c r="H94" s="200"><f>'CO2 factors'!D$7*H20</f><v>0</v></c><c r="I94" s="200"><f>'CO2 factors'!E$7*I20</f><v>0</v></c><c r="J94" s="200"><f>'CO2 factors'!F$7*J20</f><v>0</v></c><c r="K94" s="200"><f>'CO2 factors'!G$7*K20</f><v>0</v></c><c r="L94" s="200"><f>'CO2 factors'!H$7*L20</f><v>0</v></c><c r="M94" s="68"><f t="shared" si="32"/><v>0</v></c><c r="N94" s="200"><f>'CO2 factors'!J$7*N20</f><v>0</v></c><c r="O94" s="200"><f>'CO2 factors'!K$7*O20</f><v>0</v></c><c r="P94" s="200"><f>'CO2 factors'!L$7*P20</f><v>0</v></c><c r="Q94" s="200"><f>'CO2 factors'!M$7*Q20</f><v>0</v></c><c r="R94" s="200"><f>'CO2 factors'!N$7*R20</f><v>0</v></c><c r="S94" s="200"><f>'CO2 factors'!O$7*S20</f><v>0</v></c><c r="T94" s="68"><f t="shared" si="34"/><v>0</v></c><c r="U94" s="68"><f t="shared" si="35"/><v>119.32998211097957</v></c></row><row r="95" spans="1:32" s="21" customFormat="1" ht="15.75"><c r="A95" s="22"/><c r="B95" s="197" t="str"><f>Translation!A63</f><v>Cooking</v></c><c r="C95" s="200"><f t="shared" si="36"/><v>89.497486583234675</v></c><c r="D95" s="200"><f t="shared" si="37"/><v>0</v></c><c r="E95" s="200"><f t="shared" si="38"/><v>0</v></c><c r="F95" s="68"><f t="shared" si="30"/><v>89.497486583234675</v></c><c r="G95" s="200"><f>'CO2 factors'!C$7*G21</f><v>0</v></c><c r="H95" s="200"><f>'CO2 factors'!D$7*H21</f><v>0</v></c><c r="I95" s="200"><f>'CO2 factors'!E$7*I21</f><v>0</v></c><c r="J95" s="200"><f>'CO2 factors'!F$7*J21</f><v>9.84</v></c><c r="K95" s="200"><f>'CO2 factors'!G$7*K21</f><v>0</v></c><c r="L95" s="200"><f>'CO2 factors'!H$7*L21</f><v>0</v></c><c r="M95" s="68"><f t="shared" si="32"/><v>9.84</v></c><c r="N95" s="200"><f>'CO2 factors'!J$7*N21</f><v>0</v></c><c r="O95" s="200"><f>'CO2 factors'!K$7*O21</f><v>0</v></c><c r="P95" s="200"><f>'CO2 factors'!L$7*P21</f><v>0</v></c><c r="Q95" s="200"><f>'CO2 factors'!M$7*Q21</f><v>0</v></c><c r="R95" s="200"><f>'CO2 factors'!N$7*R21</f><v>0</v></c><c r="S95" s="200"><f>'CO2 factors'!O$7*S21</f><v>0</v></c><c r="T95" s="68"><f t="shared" si="34"/><v>0</v></c><c r="U95" s="68"><f t="shared" si="35"/><v>99.337486583234679</v></c></row><row r="96" spans="1:32" s="21" customFormat="1" ht="15.75"><c r="A96" s="22"/><c r="B96" s="197" t="str"><f>Translation!A64</f><v>Refrigerator and freezers</v></c><c r="C96" s="200"><f t="shared" si="36"/><v>0</v></c><c r="D96" s="200"><f t="shared" si="37"/><v>0</v></c><c r="E96" s="200"><f t="shared" si="38"/><v>0</v></c><c r="F96" s="68"><f t="shared" si="30"/><v>0</v></c><c r="G96" s="200"><f>'CO2 factors'!C$7*G22</f><v>0</v></c><c r="H96" s="200"><f>'CO2 factors'!D$7*H22</f><v>0</v></c><c r="I96" s="200"><f>'CO2 factors'!E$7*I22</f><v>0</v></c><c r="J96" s="200"><f>'CO2 factors'!F$7*J22</f><v>0</v></c><c r="K96" s="200"><f>'CO2 factors'!G$7*K22</f><v>0</v></c><c r="L96" s="200"><f>'CO2 factors'!H$7*L22</f><v>0</v></c><c r="M96" s="68"><f t="shared" si="32"/><v>0</v></c><c r="N96" s="200"><f>'CO2 factors'!J$7*N22</f><v>0</v></c><c r="O96" s="200"><f>'CO2 factors'!K$7*O22</f><v>0</v></c><c r="P96" s="200"><f>'CO2 factors'!L$7*P22</f><v>0</v></c><c r="Q96" s="200"><f>'CO2 factors'!M$7*Q22</f><v>0</v></c><c r="R96" s="200"><f>'CO2 factors'!N$7*R22</f><v>0</v></c><c r="S96" s="200"><f>'CO2 factors'!O$7*S22</f><v>0</v></c><c r="T96" s="68"><f t="shared" si="34"/><v>0</v></c><c r="U96" s="68"><f t="shared" si="35"/><v>0</v></c></row><row r="97" spans="1:21" s="21" customFormat="1" ht="15.75"><c r="A97" s="22"/><c r="B97" s="197" t="str"><f>Translation!A65</f><v>Laundry machines and dryers</v></c><c r="C97" s="200"><f t="shared" si="36"/><v>0</v></c><c r="D97" s="200"><f t="shared" si="37"/><v>0</v></c><c r="E97" s="200"><f t="shared" si="38"/><v>0</v></c><c r="F97" s="68"><f t="shared" si="30"/><v>0</v></c><c r="G97" s="200"><f>'CO2 factors'!C$7*G23</f><v>0</v></c><c r="H97" s="200"><f>'CO2 factors'!D$7*H23</f><v>0</v></c><c r="I97" s="200"><f>'CO2 factors'!E$7*I23</f><v>0</v></c><c r="J97" s="200"><f>'CO2 factors'!F$7*J23</f><v>0</v></c><c r="K97" s="200"><f>'CO2 factors'!G$7*K23</f><v>0</v></c><c r="L97" s="200"><f>'CO2 factors'!H$7*L23</f><v>0</v></c><c r="M97" s="68"><f t="shared" si="32"/><v>0</v></c><c r="N97" s="200"><f>'CO2 factors'!J$7*N23</f><v>0</v></c><c r="O97" s="200"><f>'CO2 factors'!K$7*O23</f><v>0</v></c><c r="P97" s="200"><f>'CO2 factors'!L$7*P23</f><v>0</v></c><c r="Q97" s="200"><f>'CO2 factors'!M$7*Q23</f><v>0</v></c><c r="R97" s="200"><f>'CO2 factors'!N$7*R23</f><v>0</v></c><c r="S97" s="200"><f>'CO2 factors'!O$7*S23</f><v>0</v></c><c r="T97" s="68"><f t="shared" si="34"/><v>0</v></c><c r="U97" s="68"><f t="shared" si="35"/><v>0</v></c></row><row r="98" spans="1:21" s="21" customFormat="1" ht="15.75"><c r="A98" s="22"/><c r="B98" s="197" t="str"><f>Translation!A66</f><v>Dish washing</v></c><c r="C98" s="200"><f t="shared" si="36"/><v>0</v></c><c r="D98" s="200"><f t="shared" si="37"/><v>0</v></c><c r="E98" s="200"><f t="shared" si="38"/><v>0</v></c><c r="F98" s="68"><f t="shared" si="30"/><v>0</v></c><c r="G98" s="200"><f>'CO2 factors'!C$7*G24</f><v>0</v></c><c r="H98" s="200"><f>'CO2 factors'!D$7*H24</f><v>0</v></c><c r="I98" s="200"><f>'CO2 factors'!E$7*I24</f><v>0</v></c><c r="J98" s="200"><f>'CO2 factors'!F$7*J24</f><v>0</v></c><c r="K98" s="200"><f>'CO2 factors'!G$7*K24</f><v>0</v></c><c r="L98" s="200"><f>'CO2 factors'!H$7*L24</f><v>0</v></c><c r="M98" s="68"><f t="shared" si="32"/><v>0</v></c><c r="N98" s="200"><f>'CO2 factors'!J$7*N24</f><v>0</v></c><c r="O98" s="200"><f>'CO2 factors'!K$7*O24</f><v>0</v></c><c r="P98" s="200"><f>'CO2 factors'!L$7*P24</f><v>0</v></c><c r="Q98" s="200"><f>'CO2 factors'!M$7*Q24</f><v>0</v></c><c r="R98" s="200"><f>'CO2 factors'!N$7*R24</f><v>0</v></c><c r="S98" s="200"><f>'CO2 factors'!O$7*S24</f><v>0</v></c><c r="T98" s="68"><f t="shared" si="34"/><v>0</v></c><c r="U98" s="68"><f t="shared" si="35"/><v>0</v></c></row><row r="99" spans="1:21" s="21" customFormat="1" ht="15.75"><c r="A99" s="22"/><c r="B99" s="197" t="str"><f>Translation!A67</f><v>Tv sets</v></c><c r="C99" s="200"><f t="shared" si="36"/><v>0</v></c><c r="D99" s="200"><f t="shared" si="37"/><v>0</v></c><c r="E99" s="200"><f t="shared" si="38"/><v>0</v></c><c r="F99" s="68"><f t="shared" si="30"/><v>0</v></c><c r="G99" s="200"><f>'CO2 factors'!C$7*G25</f><v>0</v></c><c r="H99" s="200"><f>'CO2 factors'!D$7*H25</f><v>0</v></c><c r="I99" s="200"><f>'CO2 factors'!E$7*I25</f><v>0</v></c><c r="J99" s="200"><f>'CO2 factors'!F$7*J25</f><v>0</v></c><c r="K99" s="200"><f>'CO2 factors'!G$7*K25</f><v>0</v></c><c r="L99" s="200"><f>'CO2 factors'!H$7*L25</f><v>0</v></c><c r="M99" s="68"><f t="shared" si="32"/><v>0</v></c><c r="N99" s="200"><f>'CO2 factors'!J$7*N25</f><v>0</v></c><c r="O99" s="200"><f>'CO2 factors'!K$7*O25</f><v>0</v></c><c r="P99" s="200"><f>'CO2 factors'!L$7*P25</f><v>0</v></c><c r="Q99" s="200"><f>'CO2 factors'!M$7*Q25</f><v>0</v></c><c r="R99" s="200"><f>'CO2 factors'!N$7*R25</f><v>0</v></c><c r="S99" s="200"><f>'CO2 factors'!O$7*S25</f><v>0</v></c><c r="T99" s="68"><f t="shared" si="34"/><v>0</v></c><c r="U99" s="68"><f t="shared" si="35"/><v>0</v></c></row><row r="100" spans="1:21" s="21" customFormat="1" ht="15.75"><c r="A100" s="22"/><c r="B100" s="197" t="str"><f>Translation!A68</f><v>Other electric appliances</v></c><c r="C100" s="200"><f t="shared" si="36"/><v>537.01810156526267</v></c><c r="D100" s="200"><f t="shared" si="37"/><v>0</v></c><c r="E100" s="200"><f t="shared" si="38"/><v>0</v></c><c r="F100" s="68"><f t="shared" si="30"/><v>537.01810156526267</v></c><c r="G100" s="200"><f>'CO2 factors'!C$7*G26</f><v>0</v></c><c r="H100" s="200"><f>'CO2 factors'!D$7*H26</f><v>0</v></c><c r="I100" s="200"><f>'CO2 factors'!E$7*I26</f><v>0</v></c><c r="J100" s="200"><f>'CO2 factors'!F$7*J26</f><v>0</v></c><c r="K100" s="200"><f>'CO2 factors'!G$7*K26</f><v>0</v></c><c r="L100" s="200"><f>'CO2 factors'!H$7*L26</f><v>0</v></c><c r="M100" s="68"><f t="shared" si="32"/><v>0</v></c><c r="N100" s="200"><f>'CO2 factors'!J$7*N26</f><v>0</v></c><c r="O100" s="200"><f>'CO2 factors'!K$7*O26</f><v>0</v></c><c r="P100" s="200"><f>'CO2 factors'!L$7*P26</f><v>0</v></c><c r="Q100" s="200"><f>'CO2 factors'!M$7*Q26</f><v>0</v></c><c r="R100" s="200"><f>'CO2 factors'!N$7*R26</f><v>0</v></c><c r="S100" s="200"><f>'CO2 factors'!O$7*S26</f><v>0</v></c><c r="T100" s="68"><f t="shared" si="34"/><v>0</v></c><c r="U100" s="68"><f t="shared" si="35"/><v>537.01810156526267</v></c></row><row r="101" spans="1:21" s="21" customFormat="1" ht="15.75"><c r="A101" s="22"/><c r="B101" s="70" t="str"><f>Translation!A69</f><v>PRIMARY SECTOR</v></c><c r="C101" s="68"><f>SUM(C102:C103)</f><v>1305.8019101218492</v></c><c r="D101" s="68"><f>SUM(D102:D103)</f><v>0</v></c><c r="E101" s="68"><f>SUM(E102:E103)</f><v>0</v></c><c r="F101" s="68"><f t="shared" si="30"/><v>1305.8019101218492</v></c><c r="G101" s="68"><f t="shared" ref="G101:L101" si="39">SUM(G102:G103)</f><v>290.16000000000003</v></c><c r="H101" s="68"><f t="shared" si="39"/><v>0</v></c><c r="I101" s="68"><f t="shared" si="39"/><v>0</v></c><c r="J101" s="68"><f t="shared" si="39"/><v>174.95999999999998</v></c><c r="K101" s="68"><f t="shared" si="39"/><v>0</v></c><c r="L101" s="68"><f t="shared" si="39"/><v>0</v></c><c r="M101" s="68"><f t="shared" si="32"/><v>465.12</v></c><c r="N101" s="68"><f t="shared" ref="N101:S101" si="40">SUM(N102:N103)</f><v>0</v></c><c r="O101" s="68"><f t="shared" si="40"/><v>0</v></c><c r="P101" s="68"><f t="shared" si="40"/><v>0</v></c><c r="Q101" s="68"><f t="shared" si="40"/><v>0</v></c><c r="R101" s="68"><f t="shared" si="40"/><v>0</v></c><c r="S101" s="68"><f t="shared" si="40"/><v>0</v></c><c r="T101" s="68"><f t="shared" si="34"/><v>0</v></c><c r="U101" s="68"><f t="shared" si="35"/><v>1770.9219101218491</v></c></row><row r="102" spans="1:21" s="21" customFormat="1" ht="15.75"><c r="A102" s="22"/><c r="B102" s="198" t="str"><f>Translation!A70</f><v>Agriculture, forestry and fishing</v></c><c r="C102" s="200"><f>IF(C$48&gt;0, ($S$128+$V$137)/C$48,0)*C28</f><v>1305.8019101218492</v></c><c r="D102" s="200"><f>IF(D$48&gt;0, ($S$129)/D$48,0)*D28</f><v>0</v></c><c r="E102" s="200"><f>IF(E$48&gt;0, ($S$130)/E$48,0)*E28</f><v>0</v></c><c r="F102" s="68"><f t="shared" si="30"/><v>1305.8019101218492</v></c><c r="G102" s="200"><f>'CO2 factors'!C$7*G28</f><v>290.16000000000003</v></c><c r="H102" s="200"><f>'CO2 factors'!D$7*H28</f><v>0</v></c><c r="I102" s="200"><f>'CO2 factors'!E$7*I28</f><v>0</v></c><c r="J102" s="200"><f>'CO2 factors'!F$7*J28</f><v>174.95999999999998</v></c><c r="K102" s="200"><f>'CO2 factors'!G$7*K28</f><v>0</v></c><c r="L102" s="200"><f>'CO2 factors'!H$7*L28</f><v>0</v></c><c r="M102" s="68"><f t="shared" si="32"/><v>465.12</v></c><c r="N102" s="200"><f>'CO2 factors'!J$7*N28</f><v>0</v></c><c r="O102" s="200"><f>'CO2 factors'!K$7*O28</f><v>0</v></c><c r="P102" s="200"><f>'CO2 factors'!L$7*P28</f><v>0</v></c><c r="Q102" s="200"><f>'CO2 factors'!M$7*Q28</f><v>0</v></c><c r="R102" s="200"><f>'CO2 factors'!N$7*R28</f><v>0</v></c><c r="S102" s="200"><f>'CO2 factors'!O$7*S28</f><v>0</v></c><c r="T102" s="68"><f t="shared" si="34"/><v>0</v></c><c r="U102" s="68"><f t="shared" si="35"/><v>1770.9219101218491</v></c></row><row r="103" spans="1:21" s="21" customFormat="1" ht="15.75"><c r="A103" s="22"/><c r="B103" s="198" t="str"><f>Translation!A71</f><v>Mining and quarrying</v></c><c r="C103" s="200"><f>IF(C$48&gt;0, ($S$128+$V$137)/C$48,0)*C29</f><v>0</v></c><c r="D103" s="200"><f>IF(D$48&gt;0, ($S$129)/D$48,0)*D29</f><v>0</v></c><c r="E103" s="200"><f>IF(E$48&gt;0, ($S$130)/E$48,0)*E29</f><v>0</v></c><c r="F103" s="68"><f t="shared" si="30"/><v>0</v></c><c r="G103" s="200"><f>'CO2 factors'!C$7*G29</f><v>0</v></c><c r="H103" s="200"><f>'CO2 factors'!D$7*H29</f><v>0</v></c><c r="I103" s="200"><f>'CO2 factors'!E$7*I29</f><v>0</v></c><c r="J103" s="200"><f>'CO2 factors'!F$7*J29</f><v>0</v></c><c r="K103" s="200"><f>'CO2 factors'!G$7*K29</f><v>0</v></c><c r="L103" s="200"><f>'CO2 factors'!H$7*L29</f><v>0</v></c><c r="M103" s="68"><f t="shared" si="32"/><v>0</v></c><c r="N103" s="200"><f>'CO2 factors'!J$7*N29</f><v>0</v></c><c r="O103" s="200"><f>'CO2 factors'!K$7*O29</f><v>0</v></c><c r="P103" s="200"><f>'CO2 factors'!L$7*P29</f><v>0</v></c><c r="Q103" s="200"><f>'CO2 factors'!M$7*Q29</f><v>0</v></c><c r="R103" s="200"><f>'CO2 factors'!N$7*R29</f><v>0</v></c><c r="S103" s="200"><f>'CO2 factors'!O$7*S29</f><v>0</v></c><c r="T103" s="68"><f t="shared" si="34"/><v>0</v></c><c r="U103" s="68"><f t="shared" si="35"/><v>0</v></c></row><row r="104" spans="1:21" s="21" customFormat="1" ht="15.75"><c r="A104" s="22"/><c r="B104" s="65" t="str"><f>Translation!A72</f><v>SECONDARY SECTOR</v></c><c r="C104" s="68"><f>SUM(C105:C107)</f><v>193.13808915943656</v></c><c r="D104" s="68"><f>SUM(D105:D107)</f><v>0</v></c><c r="E104" s="68"><f>SUM(E105:E107)</f><v>0</v></c><c r="F104" s="68"><f t="shared" si="30"/><v>193.13808915943656</v></c><c r="G104" s="68"><f t="shared" ref="G104:L104" si="41">SUM(G105:G107)</f><v>31.806000000000001</v></c><c r="H104" s="68"><f t="shared" si="41"/><v>0</v></c><c r="I104" s="68"><f t="shared" si="41"/><v>0</v></c><c r="J104" s="68"><f t="shared" si="41"/><v>19.440000000000001</v></c><c r="K104" s="68"><f t="shared" si="41"/><v>0</v></c><c r="L104" s="68"><f t="shared" si="41"/><v>0</v></c><c r="M104" s="68"><f t="shared" si="32"/><v>51.246000000000002</v></c><c r="N104" s="68"><f t="shared" ref="N104:S104" si="42">SUM(N105:N107)</f><v>0</v></c><c r="O104" s="68"><f t="shared" si="42"/><v>0</v></c><c r="P104" s="68"><f t="shared" si="42"/><v>0</v></c><c r="Q104" s="68"><f t="shared" si="42"/><v>0</v></c><c r="R104" s="68"><f t="shared" si="42"/><v>0</v></c><c r="S104" s="68"><f t="shared" si="42"/><v>0</v></c><c r="T104" s="68"><f t="shared" si="34"/><v>0</v></c><c r="U104" s="68"><f t="shared" si="35"/><v>244.38408915943657</v></c></row><row r="105" spans="1:21" s="21" customFormat="1" ht="15.75"><c r="A105" s="22"/><c r="B105" s="198" t="str"><f>Translation!A73</f><v>Manufacturing</v></c><c r="C105" s="200"><f>IF(C$48&gt;0, ($S$128+$V$137)/C$48,0)*C31</f><v>168.64252663189828</v></c><c r="D105" s="200"><f>IF(D$48&gt;0, ($S$129)/D$48,0)*D31</f><v>0</v></c><c r="E105" s="200"><f>IF(E$48&gt;0, ($S$130)/E$48,0)*E31</f><v>0</v></c><c r="F105" s="68"><f t="shared" si="30"/><v>168.64252663189828</v></c><c r="G105" s="200"><f>'CO2 factors'!C$7*G31</f><v>27.900000000000002</v></c><c r="H105" s="200"><f>'CO2 factors'!D$7*H31</f><v>0</v></c><c r="I105" s="200"><f>'CO2 factors'!E$7*I31</f><v>0</v></c><c r="J105" s="200"><f>'CO2 factors'!F$7*J31</f><v>16.8</v></c><c r="K105" s="200"><f>'CO2 factors'!G$7*K31</f><v>0</v></c><c r="L105" s="200"><f>'CO2 factors'!H$7*L31</f><v>0</v></c><c r="M105" s="68"><f t="shared" si="32"/><v>44.7</v></c><c r="N105" s="200"><f>'CO2 factors'!J$7*N31</f><v>0</v></c><c r="O105" s="200"><f>'CO2 factors'!K$7*O31</f><v>0</v></c><c r="P105" s="200"><f>'CO2 factors'!L$7*P31</f><v>0</v></c><c r="Q105" s="200"><f>'CO2 factors'!M$7*Q31</f><v>0</v></c><c r="R105" s="200"><f>'CO2 factors'!N$7*R31</f><v>0</v></c><c r="S105" s="200"><f>'CO2 factors'!O$7*S31</f><v>0</v></c><c r="T105" s="68"><f t="shared" si="34"/><v>0</v></c><c r="U105" s="68"><f t="shared" si="35"/><v>213.34252663189829</v></c></row><row r="106" spans="1:21" s="21" customFormat="1" ht="30"><c r="A106" s="22"/><c r="B106" s="198" t="str"><f>Translation!A74</f><v>Water supply, sewerage, waste management and remediation activities</v></c><c r="C106" s="200"><f>IF(C$48&gt;0, ($S$128+$V$137)/C$48,0)*C32</f><v>20.727014446378558</v></c><c r="D106" s="200"><f>IF(D$48&gt;0, ($S$129)/D$48,0)*D32</f><v>0</v></c><c r="E106" s="200"><f>IF(E$48&gt;0, ($S$130)/E$48,0)*E32</f><v>0</v></c><c r="F106" s="68"><f t="shared" si="30"/><v>20.727014446378558</v></c><c r="G106" s="200"><f>'CO2 factors'!C$7*G32</f><v>3.3480000000000003</v></c><c r="H106" s="200"><f>'CO2 factors'!D$7*H32</f><v>0</v></c><c r="I106" s="200"><f>'CO2 factors'!E$7*I32</f><v>0</v></c><c r="J106" s="200"><f>'CO2 factors'!F$7*J32</f><v>2.16</v></c><c r="K106" s="200"><f>'CO2 factors'!G$7*K32</f><v>0</v></c><c r="L106" s="200"><f>'CO2 factors'!H$7*L32</f><v>0</v></c><c r="M106" s="68"><f t="shared" si="32"/><v>5.5080000000000009</v></c><c r="N106" s="200"><f>'CO2 factors'!J$7*N32</f><v>0</v></c><c r="O106" s="200"><f>'CO2 factors'!K$7*O32</f><v>0</v></c><c r="P106" s="200"><f>'CO2 factors'!L$7*P32</f><v>0</v></c><c r="Q106" s="200"><f>'CO2 factors'!M$7*Q32</f><v>0</v></c><c r="R106" s="200"><f>'CO2 factors'!N$7*R32</f><v>0</v></c><c r="S106" s="200"><f>'CO2 factors'!O$7*S32</f><v>0</v></c><c r="T106" s="68"><f t="shared" si="34"/><v>0</v></c><c r="U106" s="68"><f t="shared" si="35"/><v>26.235014446378557</v></c></row><row r="107" spans="1:21" s="21" customFormat="1" ht="15.75"><c r="A107" s="22"/><c r="B107" s="198" t="str"><f>Translation!A75</f><v>Construction</v></c><c r="C107" s="200"><f>IF(C$48&gt;0, ($S$128+$V$137)/C$48,0)*C33</f><v>3.7685480811597381</v></c><c r="D107" s="200"><f>IF(D$48&gt;0, ($S$129)/D$48,0)*D33</f><v>0</v></c><c r="E107" s="200"><f>IF(E$48&gt;0, ($S$130)/E$48,0)*E33</f><v>0</v></c><c r="F107" s="68"><f t="shared" si="30"/><v>3.7685480811597381</v></c><c r="G107" s="80"><f>'CO2 factors'!C$7*G33</f><v>0.55800000000000005</v></c><c r="H107" s="80"><f>'CO2 factors'!D$7*H33</f><v>0</v></c><c r="I107" s="80"><f>'CO2 factors'!E$7*I33</f><v>0</v></c><c r="J107" s="80"><f>'CO2 factors'!F$7*J33</f><v>0.48</v></c><c r="K107" s="80"><f>'CO2 factors'!G$7*K33</f><v>0</v></c><c r="L107" s="80"><f>'CO2 factors'!H$7*L33</f><v>0</v></c><c r="M107" s="68"><f t="shared" si="32"/><v>1.038</v></c><c r="N107" s="80"><f>'CO2 factors'!J$7*N33</f><v>0</v></c><c r="O107" s="80"><f>'CO2 factors'!K$7*O33</f><v>0</v></c><c r="P107" s="80"><f>'CO2 factors'!L$7*P33</f><v>0</v></c><c r="Q107" s="80"><f>'CO2 factors'!M$7*Q33</f><v>0</v></c><c r="R107" s="80"><f>'CO2 factors'!N$7*R33</f><v>0</v></c><c r="S107" s="80"><f>'CO2 factors'!O$7*S33</f><v>0</v></c><c r="T107" s="68"><f t="shared" si="34"/><v>0</v></c><c r="U107" s="68"><f t="shared" si="35"/><v>4.8065480811597379</v></c></row><row r="108" spans="1:21" s="21" customFormat="1" ht="15.75"><c r="A108" s="22"/><c r="B108" s="65" t="str"><f>Translation!A76</f><v>TERTIARY SECTOR</v></c><c r="C108" s="68"><f>SUM(C109:C116)</f><v>1294.4962658783702</v></c><c r="D108" s="68"><f>SUM(D109:D116)</f><v>0</v></c><c r="E108" s="68"><f>SUM(E109:E116)</f><v>0</v></c><c r="F108" s="68"><f t="shared" si="30"/><v>1294.4962658783702</v></c><c r="G108" s="68"><f t="shared" ref="G108:L108" si="43">SUM(G109:G116)</f><v>194.74200000000002</v></c><c r="H108" s="68"><f t="shared" si="43"/><v>0</v></c><c r="I108" s="68"><f t="shared" si="43"/><v>0</v></c><c r="J108" s="68"><f t="shared" si="43"/><v>117.36</v></c><c r="K108" s="68"><f t="shared" si="43"/><v>0</v></c><c r="L108" s="68"><f t="shared" si="43"/><v>0</v></c><c r="M108" s="68"><f t="shared" si="32"/><v>312.10200000000003</v></c><c r="N108" s="68"><f t="shared" ref="N108:S108" si="44">SUM(N109:N116)</f><v>0</v></c><c r="O108" s="68"><f t="shared" si="44"/><v>0</v></c><c r="P108" s="68"><f t="shared" si="44"/><v>0</v></c><c r="Q108" s="68"><f t="shared" si="44"/><v>0</v></c><c r="R108" s="68"><f t="shared" si="44"/><v>0</v></c><c r="S108" s="68"><f t="shared" si="44"/><v>0</v></c><c r="T108" s="68"><f t="shared" si="34"/><v>0</v></c><c r="U108" s="68"><f t="shared" si="35"/><v>1606.5982658783703</v></c></row><row r="109" spans="1:21" s="21" customFormat="1" ht="30"><c r="A109" s="22"/><c r="B109" s="198" t="str"><f>Translation!A77</f><v xml:space="preserve">Wholesale and retail trade; repair of motor vehicles and motorcycles </v></c><c r="C109" s="200"><f t="shared" ref="C109:C116" si="45">IF(C$48&gt;0, ($S$128+$V$137)/C$48,0)*C35</f><v>264.7405027014716</v></c><c r="D109" s="200"><f t="shared" ref="D109:D116" si="46">IF(D$48&gt;0, ($S$129)/D$48,0)*D35</f><v>0</v></c><c r="E109" s="200"><f t="shared" ref="E109:E116" si="47">IF(E$48&gt;0, ($S$130)/E$48,0)*E35</f><v>0</v></c><c r="F109" s="68"><f t="shared" si="30"/><v>264.7405027014716</v></c><c r="G109" s="200"><f>'CO2 factors'!C$7*G35</f><v>43.803000000000004</v></c><c r="H109" s="200"><f>'CO2 factors'!D$7*H35</f><v>0</v></c><c r="I109" s="200"><f>'CO2 factors'!E$7*I35</f><v>0</v></c><c r="J109" s="200"><f>'CO2 factors'!F$7*J35</f><v>26.4</v></c><c r="K109" s="200"><f>'CO2 factors'!G$7*K35</f><v>0</v></c><c r="L109" s="200"><f>'CO2 factors'!H$7*L35</f><v>0</v></c><c r="M109" s="68"><f t="shared" si="32"/><v>70.203000000000003</v></c><c r="N109" s="200"><f>'CO2 factors'!J$7*N35</f><v>0</v></c><c r="O109" s="200"><f>'CO2 factors'!K$7*O35</f><v>0</v></c><c r="P109" s="200"><f>'CO2 factors'!L$7*P35</f><v>0</v></c><c r="Q109" s="200"><f>'CO2 factors'!M$7*Q35</f><v>0</v></c><c r="R109" s="200"><f>'CO2 factors'!N$7*R35</f><v>0</v></c><c r="S109" s="200"><f>'CO2 factors'!O$7*S35</f><v>0</v></c><c r="T109" s="68"><f t="shared" si="34"/><v>0</v></c><c r="U109" s="68"><f t="shared" si="35"/><v>334.94350270147163</v></c></row><row r="110" spans="1:21" s="21" customFormat="1" ht="15.75"><c r="A110" s="22"/><c r="B110" s="198" t="str"><f>Translation!A78</f><v>Accomodation and food service activities</v></c><c r="C110" s="200"><f t="shared" si="45"/><v>52.75967313623633</v></c><c r="D110" s="200"><f t="shared" si="46"/><v>0</v></c><c r="E110" s="200"><f t="shared" si="47"/><v>0</v></c><c r="F110" s="68"><f t="shared" si="30"/><v>52.75967313623633</v></c><c r="G110" s="200"><f>'CO2 factors'!C$7*G36</f><v>8.6490000000000009</v></c><c r="H110" s="200"><f>'CO2 factors'!D$7*H36</f><v>0</v></c><c r="I110" s="200"><f>'CO2 factors'!E$7*I36</f><v>0</v></c><c r="J110" s="200"><f>'CO2 factors'!F$7*J36</f><v>5.2799999999999994</v></c><c r="K110" s="200"><f>'CO2 factors'!G$7*K36</f><v>0</v></c><c r="L110" s="200"><f>'CO2 factors'!H$7*L36</f><v>0</v></c><c r="M110" s="68"><f t="shared" si="32"/><v>13.929</v></c><c r="N110" s="200"><f>'CO2 factors'!J$7*N36</f><v>0</v></c><c r="O110" s="200"><f>'CO2 factors'!K$7*O36</f><v>0</v></c><c r="P110" s="200"><f>'CO2 factors'!L$7*P36</f><v>0</v></c><c r="Q110" s="200"><f>'CO2 factors'!M$7*Q36</f><v>0</v></c><c r="R110" s="200"><f>'CO2 factors'!N$7*R36</f><v>0</v></c><c r="S110" s="200"><f>'CO2 factors'!O$7*S36</f><v>0</v></c><c r="T110" s="68"><f t="shared" si="34"/><v>0</v></c><c r="U110" s="68"><f t="shared" si="35"/><v>66.688673136236332</v></c></row><row r="111" spans="1:21" s="21" customFormat="1" ht="15.75"><c r="A111" s="22"/><c r="B111" s="198" t="str"><f>Translation!A79</f><v>General public administration and social security</v></c><c r="C111" s="200"><f t="shared" si="45"/><v>23.553425507248363</v></c><c r="D111" s="200"><f t="shared" si="46"/><v>0</v></c><c r="E111" s="200"><f t="shared" si="47"/><v>0</v></c><c r="F111" s="68"><f t="shared" si="30"/><v>23.553425507248363</v></c><c r="G111" s="200"><f>'CO2 factors'!C$7*G37</f><v>3.9060000000000006</v></c><c r="H111" s="200"><f>'CO2 factors'!D$7*H37</f><v>0</v></c><c r="I111" s="200"><f>'CO2 factors'!E$7*I37</f><v>0</v></c><c r="J111" s="200"><f>'CO2 factors'!F$7*J37</f><v>2.4</v></c><c r="K111" s="200"><f>'CO2 factors'!G$7*K37</f><v>0</v></c><c r="L111" s="200"><f>'CO2 factors'!H$7*L37</f><v>0</v></c><c r="M111" s="68"><f t="shared" si="32"/><v>6.3060000000000009</v></c><c r="N111" s="200"><f>'CO2 factors'!J$7*N37</f><v>0</v></c><c r="O111" s="200"><f>'CO2 factors'!K$7*O37</f><v>0</v></c><c r="P111" s="200"><f>'CO2 factors'!L$7*P37</f><v>0</v></c><c r="Q111" s="200"><f>'CO2 factors'!M$7*Q37</f><v>0</v></c><c r="R111" s="200"><f>'CO2 factors'!N$7*R37</f><v>0</v></c><c r="S111" s="200"><f>'CO2 factors'!O$7*S37</f><v>0</v></c><c r="T111" s="68"><f t="shared" si="34"/><v>0</v></c><c r="U111" s="68"><f t="shared" si="35"/><v>29.859425507248364</v></c></row><row r="112" spans="1:21" s="21" customFormat="1" ht="15.75"><c r="A112" s="22"/><c r="B112" s="198" t="str"><f>Translation!A80</f><v>Defense, justice, police and fire departments</v></c><c r="C112" s="200"><f t="shared" si="45"/><v>0</v></c><c r="D112" s="200"><f t="shared" si="46"/><v>0</v></c><c r="E112" s="200"><f t="shared" si="47"/><v>0</v></c><c r="F112" s="68"><f t="shared" si="30"/><v>0</v></c><c r="G112" s="200"><f>'CO2 factors'!C$7*G38</f><v>0</v></c><c r="H112" s="200"><f>'CO2 factors'!D$7*H38</f><v>0</v></c><c r="I112" s="200"><f>'CO2 factors'!E$7*I38</f><v>0</v></c><c r="J112" s="200"><f>'CO2 factors'!F$7*J38</f><v>0</v></c><c r="K112" s="200"><f>'CO2 factors'!G$7*K38</f><v>0</v></c><c r="L112" s="200"><f>'CO2 factors'!H$7*L38</f><v>0</v></c><c r="M112" s="68"><f t="shared" si="32"/><v>0</v></c><c r="N112" s="200"><f>'CO2 factors'!J$7*N38</f><v>0</v></c><c r="O112" s="200"><f>'CO2 factors'!K$7*O38</f><v>0</v></c><c r="P112" s="200"><f>'CO2 factors'!L$7*P38</f><v>0</v></c><c r="Q112" s="200"><f>'CO2 factors'!M$7*Q38</f><v>0</v></c><c r="R112" s="200"><f>'CO2 factors'!N$7*R38</f><v>0</v></c><c r="S112" s="200"><f>'CO2 factors'!O$7*S38</f><v>0</v></c><c r="T112" s="68"><f t="shared" si="34"/><v>0</v></c><c r="U112" s="68"><f t="shared" si="35"/><v>0</v></c></row><row r="113" spans="1:31" s="21" customFormat="1" ht="15.75"><c r="A113" s="22"/><c r="B113" s="198" t="str"><f>Translation!A81</f><v>Education</v></c><c r="C113" s="200"><f t="shared" si="45"/><v>13.189918284059083</v></c><c r="D113" s="200"><f t="shared" si="46"/><v>0</v></c><c r="E113" s="200"><f t="shared" si="47"/><v>0</v></c><c r="F113" s="68"><f t="shared" si="30"/><v>13.189918284059083</v></c><c r="G113" s="200"><f>'CO2 factors'!C$7*G39</f><v>2.2320000000000002</v></c><c r="H113" s="200"><f>'CO2 factors'!D$7*H39</f><v>0</v></c><c r="I113" s="200"><f>'CO2 factors'!E$7*I39</f><v>0</v></c><c r="J113" s="200"><f>'CO2 factors'!F$7*J39</f><v>1.2</v></c><c r="K113" s="200"><f>'CO2 factors'!G$7*K39</f><v>0</v></c><c r="L113" s="200"><f>'CO2 factors'!H$7*L39</f><v>0</v></c><c r="M113" s="68"><f t="shared" si="32"/><v>3.4320000000000004</v></c><c r="N113" s="200"><f>'CO2 factors'!J$7*N39</f><v>0</v></c><c r="O113" s="200"><f>'CO2 factors'!K$7*O39</f><v>0</v></c><c r="P113" s="200"><f>'CO2 factors'!L$7*P39</f><v>0</v></c><c r="Q113" s="200"><f>'CO2 factors'!M$7*Q39</f><v>0</v></c><c r="R113" s="200"><f>'CO2 factors'!N$7*R39</f><v>0</v></c><c r="S113" s="200"><f>'CO2 factors'!O$7*S39</f><v>0</v></c><c r="T113" s="68"><f t="shared" si="34"/><v>0</v></c><c r="U113" s="68"><f t="shared" si="35"/><v>16.621918284059085</v></c></row><row r="114" spans="1:31" s="21" customFormat="1" ht="15.75"><c r="A114" s="22"/><c r="B114" s="198" t="str"><f>Translation!A82</f><v>Human health and social work activities</v></c><c r="C114" s="200"><f t="shared" si="45"/><v>6.5949591420295413</v></c><c r="D114" s="200"><f t="shared" si="46"/><v>0</v></c><c r="E114" s="200"><f t="shared" si="47"/><v>0</v></c><c r="F114" s="68"><f t="shared" si="30"/><v>6.5949591420295413</v></c><c r="G114" s="200"><f>'CO2 factors'!C$7*G40</f><v>1.1160000000000001</v></c><c r="H114" s="200"><f>'CO2 factors'!D$7*H40</f><v>0</v></c><c r="I114" s="200"><f>'CO2 factors'!E$7*I40</f><v>0</v></c><c r="J114" s="200"><f>'CO2 factors'!F$7*J40</f><v>0.72</v></c><c r="K114" s="200"><f>'CO2 factors'!G$7*K40</f><v>0</v></c><c r="L114" s="200"><f>'CO2 factors'!H$7*L40</f><v>0</v></c><c r="M114" s="68"><f t="shared" si="32"/><v>1.8360000000000001</v></c><c r="N114" s="200"><f>'CO2 factors'!J$7*N40</f><v>0</v></c><c r="O114" s="200"><f>'CO2 factors'!K$7*O40</f><v>0</v></c><c r="P114" s="200"><f>'CO2 factors'!L$7*P40</f><v>0</v></c><c r="Q114" s="200"><f>'CO2 factors'!M$7*Q40</f><v>0</v></c><c r="R114" s="200"><f>'CO2 factors'!N$7*R40</f><v>0</v></c><c r="S114" s="200"><f>'CO2 factors'!O$7*S40</f><v>0</v></c><c r="T114" s="68"><f t="shared" si="34"/><v>0</v></c><c r="U114" s="68"><f t="shared" si="35"/><v>8.4309591420295416</v></c></row><row r="115" spans="1:31" s="21" customFormat="1" ht="15.75"><c r="A115" s="22"/><c r="B115" s="198" t="str"><f>Translation!A83</f><v>Other services</v></c><c r="C115" s="200"><f t="shared" si="45"/><v>816.83279659137327</v></c><c r="D115" s="200"><f t="shared" si="46"/><v>0</v></c><c r="E115" s="200"><f t="shared" si="47"/><v>0</v></c><c r="F115" s="68"><f t="shared" si="30"/><v>816.83279659137327</v></c><c r="G115" s="200"><f>'CO2 factors'!C$7*G41</f><v>135.036</v></c><c r="H115" s="200"><f>'CO2 factors'!D$7*H41</f><v>0</v></c><c r="I115" s="200"><f>'CO2 factors'!E$7*I41</f><v>0</v></c><c r="J115" s="200"><f>'CO2 factors'!F$7*J41</f><v>81.36</v></c><c r="K115" s="200"><f>'CO2 factors'!G$7*K41</f><v>0</v></c><c r="L115" s="200"><f>'CO2 factors'!H$7*L41</f><v>0</v></c><c r="M115" s="68"><f t="shared" si="32"/><v>216.39600000000002</v></c><c r="N115" s="200"><f>'CO2 factors'!J$7*N41</f><v>0</v></c><c r="O115" s="200"><f>'CO2 factors'!K$7*O41</f><v>0</v></c><c r="P115" s="200"><f>'CO2 factors'!L$7*P41</f><v>0</v></c><c r="Q115" s="200"><f>'CO2 factors'!M$7*Q41</f><v>0</v></c><c r="R115" s="200"><f>'CO2 factors'!N$7*R41</f><v>0</v></c><c r="S115" s="200"><f>'CO2 factors'!O$7*S41</f><v>0</v></c><c r="T115" s="68"><f t="shared" si="34"/><v>0</v></c><c r="U115" s="68"><f t="shared" si="35"/><v>1033.2287965913733</v></c></row><row r="116" spans="1:31" s="21" customFormat="1" ht="15.75"><c r="A116" s="22"/><c r="B116" s="198" t="str"><f>Translation!A84</f><v>Public lighting</v></c><c r="C116" s="200"><f t="shared" si="45"/><v>116.82499051595188</v></c><c r="D116" s="200"><f t="shared" si="46"/><v>0</v></c><c r="E116" s="200"><f t="shared" si="47"/><v>0</v></c><c r="F116" s="68"><f t="shared" si="30"/><v>116.82499051595188</v></c><c r="G116" s="200"><f>'CO2 factors'!C$7*G42</f><v>0</v></c><c r="H116" s="200"><f>'CO2 factors'!D$7*H42</f><v>0</v></c><c r="I116" s="200"><f>'CO2 factors'!E$7*I42</f><v>0</v></c><c r="J116" s="200"><f>'CO2 factors'!F$7*J42</f><v>0</v></c><c r="K116" s="200"><f>'CO2 factors'!G$7*K42</f><v>0</v></c><c r="L116" s="200"><f>'CO2 factors'!H$7*L42</f><v>0</v></c><c r="M116" s="68"><f t="shared" si="32"/><v>0</v></c><c r="N116" s="200"><f>'CO2 factors'!J$7*N42</f><v>0</v></c><c r="O116" s="200"><f>'CO2 factors'!K$7*O42</f><v>0</v></c><c r="P116" s="200"><f>'CO2 factors'!L$7*P42</f><v>0</v></c><c r="Q116" s="200"><f>'CO2 factors'!M$7*Q42</f><v>0</v></c><c r="R116" s="200"><f>'CO2 factors'!N$7*R42</f><v>0</v></c><c r="S116" s="200"><f>'CO2 factors'!O$7*S42</f><v>0</v></c><c r="T116" s="68"><f t="shared" si="34"/><v>0</v></c><c r="U116" s="68"><f t="shared" si="35"/><v>116.82499051595188</v></c></row><row r="117" spans="1:31" s="21" customFormat="1" ht="15.75"><c r="A117" s="22"/><c r="B117" s="65" t="str"><f>Translation!A85</f><v>TRANSPORTS</v></c><c r="C117" s="68"><f>SUM(C118:C121)</f><v>0</v></c><c r="D117" s="68"><f>SUM(D118:D121)</f><v>0</v></c><c r="E117" s="68"><f>SUM(E118:E121)</f><v>0</v></c><c r="F117" s="68"><f t="shared" si="30"/><v>0</v></c><c r="G117" s="68"><f t="shared" ref="G117:L117" si="48">SUM(G118:G121)</f><v>0</v></c><c r="H117" s="68"><f t="shared" si="48"/><v>2470.2840000000001</v></c><c r="I117" s="68"><f t="shared" si="48"/><v>2136.1709999999998</v></c><c r="J117" s="68"><f t="shared" si="48"/><v>0</v></c><c r="K117" s="68"><f t="shared" si="48"/><v>0</v></c><c r="L117" s="68"><f t="shared" si="48"/><v>0</v></c><c r="M117" s="68"><f t="shared" si="32"/><v>4606.4549999999999</v></c><c r="N117" s="68"><f t="shared" ref="N117:S117" si="49">SUM(N118:N121)</f><v>0</v></c><c r="O117" s="68"><f t="shared" si="49"/><v>0</v></c><c r="P117" s="68"><f t="shared" si="49"/><v>0</v></c><c r="Q117" s="68"><f t="shared" si="49"/><v>0</v></c><c r="R117" s="68"><f t="shared" si="49"/><v>0</v></c><c r="S117" s="68"><f t="shared" si="49"/><v>0</v></c><c r="T117" s="68"><f t="shared" si="34"/><v>0</v></c><c r="U117" s="68"><f t="shared" si="35"/><v>4606.4549999999999</v></c></row><row r="118" spans="1:31" s="21" customFormat="1" ht="30"><c r="A118" s="22"/><c r="B118" s="198" t="str"><f>Translation!A86</f><v>Passenger road transport and other passenger road transport services (public transports, taxi, tourism, school buses, etc.)</v></c><c r="C118" s="200"><f>IF(C$48&gt;0, ($S$128+$V$137)/C$48,0)*C44</f><v>0</v></c><c r="D118" s="200"><f>IF(D$48&gt;0, ($S$129)/D$48,0)*D44</f><v>0</v></c><c r="E118" s="200"><f>IF(E$48&gt;0, ($S$130)/E$48,0)*E44</f><v>0</v></c><c r="F118" s="68"><f t="shared" si="30"/><v>0</v></c><c r="G118" s="200"><f>'CO2 factors'!C$7*G44</f><v>0</v></c><c r="H118" s="200"><f>'CO2 factors'!D$7*H44</f><v>49.395000000000003</v></c><c r="I118" s="200"><f>'CO2 factors'!E$7*I44</f><v>42.828000000000003</v></c><c r="J118" s="200"><f>'CO2 factors'!F$7*J44</f><v>0</v></c><c r="K118" s="200"><f>'CO2 factors'!G$7*K44</f><v>0</v></c><c r="L118" s="200"><f>'CO2 factors'!H$7*L44</f><v>0</v></c><c r="M118" s="68"><f t="shared" si="32"/><v>92.223000000000013</v></c><c r="N118" s="200"><f>'CO2 factors'!J$7*N44</f><v>0</v></c><c r="O118" s="200"><f>'CO2 factors'!K$7*O44</f><v>0</v></c><c r="P118" s="200"><f>'CO2 factors'!L$7*P44</f><v>0</v></c><c r="Q118" s="200"><f>'CO2 factors'!M$7*Q44</f><v>0</v></c><c r="R118" s="200"><f>'CO2 factors'!N$7*R44</f><v>0</v></c><c r="S118" s="200"><f>'CO2 factors'!O$7*S44</f><v>0</v></c><c r="T118" s="68"><f t="shared" si="34"/><v>0</v></c><c r="U118" s="68"><f t="shared" si="35"/><v>92.223000000000013</v></c></row><row r="119" spans="1:31" s="21" customFormat="1" ht="15.75"><c r="A119" s="22"/><c r="B119" s="198" t="str"><f>Translation!A87</f><v>Freight transport by road and removal services</v></c><c r="C119" s="200"><f>IF(C$48&gt;0, ($S$128+$V$137)/C$48,0)*C45</f><v>0</v></c><c r="D119" s="200"><f>IF(D$48&gt;0, ($S$129)/D$48,0)*D45</f><v>0</v></c><c r="E119" s="200"><f>IF(E$48&gt;0, ($S$130)/E$48,0)*E45</f><v>0</v></c><c r="F119" s="68"><f t="shared" si="30"/><v>0</v></c><c r="G119" s="200"><f>'CO2 factors'!C$7*G45</f><v>0</v></c><c r="H119" s="200"><f>'CO2 factors'!D$7*H45</f><v>790.58699999999999</v></c><c r="I119" s="200"><f>'CO2 factors'!E$7*I45</f><v>683.505</v></c><c r="J119" s="200"><f>'CO2 factors'!F$7*J45</f><v>0</v></c><c r="K119" s="200"><f>'CO2 factors'!G$7*K45</f><v>0</v></c><c r="L119" s="200"><f>'CO2 factors'!H$7*L45</f><v>0</v></c><c r="M119" s="68"><f t="shared" si="32"/><v>1474.0920000000001</v></c><c r="N119" s="200"><f>'CO2 factors'!J$7*N45</f><v>0</v></c><c r="O119" s="200"><f>'CO2 factors'!K$7*O45</f><v>0</v></c><c r="P119" s="200"><f>'CO2 factors'!L$7*P45</f><v>0</v></c><c r="Q119" s="200"><f>'CO2 factors'!M$7*Q45</f><v>0</v></c><c r="R119" s="200"><f>'CO2 factors'!N$7*R45</f><v>0</v></c><c r="S119" s="200"><f>'CO2 factors'!O$7*S45</f><v>0</v></c><c r="T119" s="68"><f t="shared" si="34"/><v>0</v></c><c r="U119" s="68"><f t="shared" si="35"/><v>1474.0920000000001</v></c></row><row r="120" spans="1:31" s="21" customFormat="1" ht="15.75"><c r="A120" s="22"/><c r="B120" s="198" t="str"><f>Translation!A88</f><v>Other fleet for public and private services</v></c><c r="C120" s="200"><f>IF(C$48&gt;0, ($S$128+$V$137)/C$48,0)*C46</f><v>0</v></c><c r="D120" s="200"><f>IF(D$48&gt;0, ($S$129)/D$48,0)*D46</f><v>0</v></c><c r="E120" s="200"><f>IF(E$48&gt;0, ($S$130)/E$48,0)*E46</f><v>0</v></c><c r="F120" s="68"><f t="shared" si="30"/><v>0</v></c><c r="G120" s="200"><f>'CO2 factors'!C$7*G46</f><v>0</v></c><c r="H120" s="200"><f>'CO2 factors'!D$7*H46</f><v>0</v></c><c r="I120" s="200"><f>'CO2 factors'!E$7*I46</f><v>0</v></c><c r="J120" s="200"><f>'CO2 factors'!F$7*J46</f><v>0</v></c><c r="K120" s="200"><f>'CO2 factors'!G$7*K46</f><v>0</v></c><c r="L120" s="200"><f>'CO2 factors'!H$7*L46</f><v>0</v></c><c r="M120" s="68"><f t="shared" si="32"/><v>0</v></c><c r="N120" s="200"><f>'CO2 factors'!J$7*N46</f><v>0</v></c><c r="O120" s="200"><f>'CO2 factors'!K$7*O46</f><v>0</v></c><c r="P120" s="200"><f>'CO2 factors'!L$7*P46</f><v>0</v></c><c r="Q120" s="200"><f>'CO2 factors'!M$7*Q46</f><v>0</v></c><c r="R120" s="200"><f>'CO2 factors'!N$7*R46</f><v>0</v></c><c r="S120" s="200"><f>'CO2 factors'!O$7*S46</f><v>0</v></c><c r="T120" s="68"><f t="shared" si="34"/><v>0</v></c><c r="U120" s="68"><f t="shared" si="35"/><v>0</v></c></row><row r="121" spans="1:31" s="21" customFormat="1" ht="15.75"><c r="A121" s="22"/><c r="B121" s="197" t="str"><f>Translation!A89</f><v>Private transports</v></c><c r="C121" s="200"><f>IF(C$48&gt;0, ($S$128+$V$137)/C$48,0)*C47</f><v>0</v></c><c r="D121" s="200"><f>IF(D$48&gt;0, ($S$129)/D$48,0)*D47</f><v>0</v></c><c r="E121" s="200"><f>IF(E$48&gt;0, ($S$130)/E$48,0)*E47</f><v>0</v></c><c r="F121" s="68"><f t="shared" si="30"/><v>0</v></c><c r="G121" s="200"><f>'CO2 factors'!C$7*G47</f><v>0</v></c><c r="H121" s="200"><f>'CO2 factors'!D$7*H47</f><v>1630.3020000000001</v></c><c r="I121" s="200"><f>'CO2 factors'!E$7*I47</f><v>1409.838</v></c><c r="J121" s="200"><f>'CO2 factors'!F$7*J47</f><v>0</v></c><c r="K121" s="200"><f>'CO2 factors'!G$7*K47</f><v>0</v></c><c r="L121" s="200"><f>'CO2 factors'!H$7*L47</f><v>0</v></c><c r="M121" s="68"><f t="shared" si="32"/><v>3040.1400000000003</v></c><c r="N121" s="200"><f>'CO2 factors'!J$7*N47</f><v>0</v></c><c r="O121" s="200"><f>'CO2 factors'!K$7*O47</f><v>0</v></c><c r="P121" s="200"><f>'CO2 factors'!L$7*P47</f><v>0</v></c><c r="Q121" s="200"><f>'CO2 factors'!M$7*Q47</f><v>0</v></c><c r="R121" s="200"><f>'CO2 factors'!N$7*R47</f><v>0</v></c><c r="S121" s="200"><f>'CO2 factors'!O$7*S47</f><v>0</v></c><c r="T121" s="68"><f t="shared" si="34"/><v>0</v></c><c r="U121" s="68"><f t="shared" si="35"/><v>3040.1400000000003</v></c></row><row r="122" spans="1:31" s="21" customFormat="1" ht="15.75"><c r="A122" s="22"/><c r="B122" s="77" t="str"><f>Translation!A117</f><v>TOTAL FOR INTERNAL MARKET</v></c><c r="C122" s="69"><f>C91+C101+C104+C108+C117</f><v>5776.7189999999991</v></c><c r="D122" s="69"><f>D91+D101+D104+D108+D117</f><v>0</v></c><c r="E122" s="69"><f>E91+E101+E104+E108+E117</f><v>0</v></c><c r="F122" s="68"><f t="shared" si="30"/><v>5776.7189999999991</v></c><c r="G122" s="69"><f t="shared" ref="G122:L122" si="50">G91+G101+G104+G108+G117</f><v>919.30500000000006</v></c><c r="H122" s="69"><f t="shared" si="50"/><v>2470.2840000000001</v></c><c r="I122" s="69"><f t="shared" si="50"/><v>2136.1709999999998</v></c><c r="J122" s="69"><f t="shared" si="50"/><v>361.44</v></c><c r="K122" s="69"><f t="shared" si="50"/><v>0</v></c><c r="L122" s="69"><f t="shared" si="50"/><v>0</v></c><c r="M122" s="68"><f t="shared" si="32"/><v>5887.2</v></c><c r="N122" s="69"><f t="shared" ref="N122:S122" si="51">N91+N101+N104+N108+N117</f><v>0</v></c><c r="O122" s="69"><f t="shared" si="51"/><v>0</v></c><c r="P122" s="69"><f t="shared" si="51"/><v>0</v></c><c r="Q122" s="69"><f t="shared" si="51"/><v>0</v></c><c r="R122" s="69"><f t="shared" si="51"/><v>0</v></c><c r="S122" s="69"><f t="shared" si="51"/><v>0</v></c><c r="T122" s="68"><f t="shared" si="34"/><v>0</v></c><c r="U122" s="68"><f t="shared" si="35"/><v>11663.918999999998</v></c></row><row r="123" spans="1:31" s="55" customFormat="1" ht="15"><c r="B123" s="67"/><c r="C123" s="66"/><c r="D123" s="66"/><c r="E123" s="66"/><c r="F123" s="66"/><c r="G123" s="66"/><c r="H123" s="66"/><c r="I123" s="66"/><c r="J123" s="66"/><c r="K123" s="66"/><c r="L123" s="66"/><c r="M123" s="66"/><c r="N123" s="66"/><c r="O123" s="66"/><c r="P123" s="66"/><c r="Q123" s="66"/><c r="R123" s="66"/><c r="S123" s="66"/><c r="T123" s="66"/><c r="U123" s="66"/><c r="V123" s="66"/><c r="W123" s="66"/></row><row r="124" spans="1:31" s="91" customFormat="1" ht="31.5"><c r="B124" s="101" t="str"><f>Translation!A147</f><v>CO2 EMISSIONS FROM PRODUCTION</v></c><c r="C124" s="102"/><c r="D124" s="102"/><c r="E124" s="102"/><c r="F124" s="102"/><c r="G124" s="102"/><c r="H124" s="102"/><c r="I124" s="102"/><c r="J124" s="102"/><c r="K124" s="102"/><c r="L124" s="102"/><c r="M124" s="102"/><c r="N124" s="102"/><c r="O124" s="102"/><c r="P124" s="102"/><c r="Q124" s="102"/><c r="R124" s="102"/><c r="S124" s="103" t="str"><f>Translation!$A$17</f><v>[t CO2]</v></c><c r="T124" s="104"/><c r="U124" s="105"/><c r="V124" s="105"/><c r="W124" s="103" t="str"><f>Translation!$A$19</f><v>[t CO2/MWh]</v></c><c r="X124" s="97"/><c r="Y124" s="97"/><c r="Z124" s="97"/><c r="AA124" s="97"/><c r="AB124" s="97"/><c r="AC124" s="97"/><c r="AD124" s="97"/><c r="AE124" s="97"/></row><row r="125" spans="1:31" s="55" customFormat="1" ht="30" customHeight="1"><c r="B125" s="296" t="str"><f>Translation!A120</f><v>PRODUCTION SECTOR</v></c><c r="C125" s="291" t="str"><f>Translation!A142</f><v>PRIMARY ENERGY SOURCE</v></c><c r="D125" s="292"/><c r="E125" s="292"/><c r="F125" s="292"/><c r="G125" s="292"/><c r="H125" s="292"/><c r="I125" s="292"/><c r="J125" s="292"/><c r="K125" s="292"/><c r="L125" s="292"/><c r="M125" s="292"/><c r="N125" s="292"/><c r="O125" s="292"/><c r="P125" s="292"/><c r="Q125" s="292"/><c r="R125" s="292"/><c r="S125" s="293"/><c r="T125" s="64"/><c r="U125" s="326" t="str"><f>Translation!A122</f><v>Energy product</v></c><c r="V125" s="327"/><c r="W125" s="294" t="str"><f>Translation!A149</f><v>CO2 EMISSION FACTORS</v></c><c r="X125" s="61"/><c r="Y125" s="61"/><c r="Z125" s="61"/><c r="AA125" s="61"/><c r="AB125" s="61"/><c r="AC125" s="61"/><c r="AD125" s="61"/><c r="AE125" s="61"/></row><row r="126" spans="1:31" s="55" customFormat="1" ht="15" customHeight="1"><c r="B126" s="297"/><c r="C126" s="291" t="str"><f>Translation!A98</f><v>Fossil fuels</v></c><c r="D126" s="292"/><c r="E126" s="292"/><c r="F126" s="292"/><c r="G126" s="292"/><c r="H126" s="292"/><c r="I126" s="293"/><c r="J126" s="291" t="str"><f>Translation!A107</f><v>Renewable energy sources</v></c><c r="K126" s="292"/><c r="L126" s="292"/><c r="M126" s="292"/><c r="N126" s="292"/><c r="O126" s="292"/><c r="P126" s="292"/><c r="Q126" s="292"/><c r="R126" s="293"/><c r="S126" s="333" t="str"><f>Translation!A118</f><v>TOTAL</v></c><c r="T126" s="64"/><c r="U126" s="328"/><c r="V126" s="329"/><c r="W126" s="332"/><c r="X126" s="61"/><c r="Y126" s="61"/><c r="Z126" s="61"/><c r="AA126" s="61"/><c r="AB126" s="61"/><c r="AC126" s="61"/><c r="AD126" s="61"/><c r="AE126" s="61"/></row><row r="127" spans="1:31" s="55" customFormat="1" ht="69.75" customHeight="1"><c r="B127" s="65" t="str"><f>Translation!A122</f><v>Energy product</v></c><c r="C127" s="112" t="str"><f>Translation!A99</f><v>Fueloil</v></c><c r="D127" s="112" t="str"><f>Translation!A100</f><v>Diesel</v></c><c r="E127" s="112" t="str"><f>Translation!A101</f><v>Gasoline</v></c><c r="F127" s="112" t="str"><f>Translation!A102</f><v>LPG</v></c><c r="G127" s="112" t="str"><f>Translation!A103</f><v>Natural gas</v></c><c r="H127" s="112" t="str"><f>Translation!A104</f><v>Coal</v></c><c r="I127" s="112" t="str"><f>Translation!A116</f><v>Subtotal</v></c><c r="J127" s="112" t="str"><f>Translation!A108</f><v>Hydro</v></c><c r="K127" s="112" t="str"><f>Translation!A109</f><v>Wind</v></c><c r="L127" s="112" t="str"><f>Translation!A110</f><v>Solar</v></c><c r="M127" s="112" t="str"><f>Translation!A111</f><v>Geothermal</v></c><c r="N127" s="112" t="str"><f>Translation!A112</f><v>Ocean</v></c><c r="O127" s="112" t="str"><f>Translation!A113</f><v>Biomass</v></c><c r="P127" s="112" t="str"><f>Translation!A114</f><v>Urban waste</v></c><c r="Q127" s="112" t="str"><f>Translation!A115</f><v>Energy recovery</v></c><c r="R127" s="112" t="str"><f>Translation!A116</f><v>Subtotal</v></c><c r="S127" s="333"/><c r="T127" s="64"/><c r="U127" s="330"/><c r="V127" s="331"/><c r="W127" s="295"/><c r="X127" s="61"/><c r="Y127" s="61"/><c r="Z127" s="61"/><c r="AA127" s="61"/><c r="AB127" s="61"/><c r="AC127" s="61"/><c r="AD127" s="61"/><c r="AE127" s="61"/></row><row r="128" spans="1:31" s="55" customFormat="1" ht="15.75"><c r="B128" s="199" t="str"><f>Translation!A123</f><v>Electricity</v></c><c r="C128" s="204"><f>'CO2 factors'!C$7*C67</f><v>5677.9290000000001</v></c><c r="D128" s="204"><f>'CO2 factors'!D$7*D67</f><v>98.79</v></c><c r="E128" s="204"><f>'CO2 factors'!E$7*E67</f><v>0</v></c><c r="F128" s="204"><f>'CO2 factors'!F$7*F67</f><v>0</v></c><c r="G128" s="204"><f>'CO2 factors'!G$7*G67</f><v>0</v></c><c r="H128" s="204"><f>'CO2 factors'!H$7*H67</f><v>0</v></c><c r="I128" s="63"><f>SUM(C128:H128)</f><v>5776.7190000000001</v></c><c r="J128" s="204"><f>'CO2 factors'!J$7*J67</f><v>0</v></c><c r="K128" s="204"><f>'CO2 factors'!K$7*K67</f><v>0</v></c><c r="L128" s="204"><f>'CO2 factors'!L$7*L67</f><v>0</v></c><c r="M128" s="204"><f>'CO2 factors'!M$7*M67</f><v>0</v></c><c r="N128" s="204"><f>'CO2 factors'!N$7*N67</f><v>0</v></c><c r="O128" s="204"><f>'CO2 factors'!O$7*O67</f><v>0</v></c><c r="P128" s="204"><f>'CO2 factors'!P$7*P67</f><v>0</v></c><c r="Q128" s="204"><f>'CO2 factors'!Q$7*Q67</f><v>0</v></c><c r="R128" s="63"><f>SUM(J128:Q128)</f><v>0</v></c><c r="S128" s="63"><f>I128+R128</f><v>5776.7190000000001</v></c><c r="T128" s="62"/><c r="U128" s="335" t="str"><f>Translation!A123</f><v>Electricity</v></c><c r="V128" s="336"/><c r="W128" s="205"><f>IF(S58&gt;0,S128/S58,0)</f><v>0.87393630862329807</v></c><c r="X128" s="61"/><c r="Y128" s="61"/><c r="Z128" s="61"/><c r="AA128" s="61"/><c r="AB128" s="61"/><c r="AC128" s="61"/><c r="AD128" s="61"/><c r="AE128" s="61"/></row><row r="129" spans="1:31" s="55" customFormat="1" ht="15.7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334" t="str"><f>Translation!A124</f><v>Heat</v></c><c r="V129" s="334"/><c r="W129" s="205"><f>IF(S59&gt;0,S129/S59,0)</f><v>0</v></c><c r="X129" s="61"/><c r="Y129" s="61"/><c r="Z129" s="61"/><c r="AA129" s="61"/><c r="AB129" s="61"/><c r="AC129" s="61"/><c r="AD129" s="61"/><c r="AE129" s="61"/></row><row r="130" spans="1:31" s="55" customFormat="1" ht="15.7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334" t="str"><f>Translation!A125</f><v>Cold</v></c><c r="V130" s="334"/><c r="W130" s="205"><f>IF(S60&gt;0,S130/S60,0)</f><v>0</v></c><c r="X130" s="61"/><c r="Y130" s="61"/><c r="Z130" s="61"/><c r="AA130" s="61"/><c r="AB130" s="61"/><c r="AC130" s="61"/><c r="AD130" s="61"/><c r="AE130" s="61"/></row><row r="131" spans="1:31" s="55" customFormat="1" ht="15.75"><c r="B131" s="74" t="str"><f>Translation!A118</f><v>TOTAL</v></c><c r="C131" s="57"><f t="shared" ref="C131:S131" si="52">SUM(C128:C130)</f><v>5677.9290000000001</v></c><c r="D131" s="57"><f t="shared" si="52"/><v>98.79</v></c><c r="E131" s="57"><f t="shared" si="52"/><v>0</v></c><c r="F131" s="57"><f t="shared" si="52"/><v>0</v></c><c r="G131" s="57"><f t="shared" si="52"/><v>0</v></c><c r="H131" s="57"><f t="shared" si="52"/><v>0</v></c><c r="I131" s="57"><f t="shared" si="52"/><v>5776.7190000000001</v></c><c r="J131" s="57"><f t="shared" si="52"/><v>0</v></c><c r="K131" s="57"><f t="shared" si="52"/><v>0</v></c><c r="L131" s="57"><f t="shared" si="52"/><v>0</v></c><c r="M131" s="57"><f t="shared" si="52"/><v>0</v></c><c r="N131" s="57"><f t="shared" si="52"/><v>0</v></c><c r="O131" s="57"><f t="shared" si="52"/><v>0</v></c><c r="P131" s="57"><f t="shared" si="52"/><v>0</v></c><c r="Q131" s="57"><f t="shared" si="52"/><v>0</v></c><c r="R131" s="57"><f t="shared" si="52"/><v>0</v></c><c r="S131" s="57"><f t="shared" si="52"/><v>5776.7190000000001</v></c><c r="T131" s="60"/><c r="U131" s="60"/><c r="V131" s="61"/><c r="W131" s="61"/><c r="X131" s="61"/><c r="Y131" s="61"/><c r="Z131" s="61"/><c r="AA131" s="61"/><c r="AB131" s="61"/><c r="AC131" s="60"/><c r="AD131" s="61"/></row><row r="132" spans="1:31" s="59" customFormat="1" ht="15"><c r="B132" s="78"/></row><row r="133" spans="1:31" s="91" customFormat="1" ht="31.5"><c r="B133" s="92" t="str"><f>Translation!A146</f><v>CO2 EMISSIONS</v></c><c r="C133" s="94"/><c r="D133" s="94"/><c r="E133" s="94"/><c r="F133" s="94"/><c r="G133" s="94"/><c r="H133" s="94"/><c r="I133" s="95"/><c r="M133" s="95"/><c r="Y133" s="93" t="str"><f>Translation!$A$17</f><v>[t CO2]</v></c><c r="AB133" s="93" t="str"><f>Translation!$A$17</f><v>[t CO2]</v></c></row><row r="134" spans="1:31" s="55" customFormat="1" ht="30" customHeight="1"><c r="B134" s="301" t="str"><f>Translation!A122</f><v>Energy product</v></c><c r="C134" s="309" t="str"><f>Translation!A142</f><v>PRIMARY ENERGY SOURCE</v></c><c r="D134" s="310"/><c r="E134" s="310"/><c r="F134" s="310"/><c r="G134" s="310"/><c r="H134" s="310"/><c r="I134" s="310"/><c r="J134" s="310"/><c r="K134" s="310"/><c r="L134" s="310"/><c r="M134" s="310"/><c r="N134" s="310"/><c r="O134" s="310"/><c r="P134" s="310"/><c r="Q134" s="310"/><c r="R134" s="310"/><c r="S134" s="310"/><c r="T134" s="310"/><c r="U134" s="310"/><c r="V134" s="310"/><c r="W134" s="310"/><c r="X134" s="310"/><c r="Y134" s="311"/><c r="AA134" s="294" t="str"><f>Translation!A150</f><v>CO2 emissions from ETS installations included in the calculations for final use of energy</v></c><c r="AB134" s="294" t="str"><f>Translation!A151</f><v>CO2 emissions from ETS installations included in the calculations for secondary energy production</v></c></row><row r="135" spans="1:31" s="55" customFormat="1" ht="15" customHeight="1"><c r="B135" s="302"/><c r="C135" s="309" t="str"><f>Translation!A98</f><v>Fossil fuels</v></c><c r="D135" s="310"/><c r="E135" s="310"/><c r="F135" s="310"/><c r="G135" s="310"/><c r="H135" s="310"/><c r="I135" s="311"/><c r="J135" s="309" t="str"><f>Translation!A107</f><v>Renewable energy sources</v></c><c r="K135" s="310"/><c r="L135" s="310"/><c r="M135" s="310"/><c r="N135" s="310"/><c r="O135" s="310"/><c r="P135" s="310"/><c r="Q135" s="310"/><c r="R135" s="311"/><c r="S135" s="298" t="str"><f>Translation!A123</f><v>Electricity</v></c><c r="T135" s="299"/><c r="U135" s="299"/><c r="V135" s="300"/><c r="W135" s="115" t="str"><f>Translation!A124</f><v>Heat</v></c><c r="X135" s="115" t="str"><f>Translation!A125</f><v>Cold</v></c><c r="Y135" s="263" t="str"><f>Translation!A118</f><v>TOTAL</v></c><c r="AA135" s="332"/><c r="AB135" s="332"/></row><row r="136" spans="1:31" s="55" customFormat="1" ht="90.75" customHeight="1"><c r="B136" s="303"/><c r="C136" s="113" t="str"><f>Translation!A99</f><v>Fueloil</v></c><c r="D136" s="113" t="str"><f>Translation!A100</f><v>Diesel</v></c><c r="E136" s="113" t="str"><f>Translation!A101</f><v>Gasoline</v></c><c r="F136" s="113" t="str"><f>Translation!A102</f><v>LPG</v></c><c r="G136" s="113" t="str"><f>Translation!A103</f><v>Natural gas</v></c><c r="H136" s="113" t="str"><f>Translation!A104</f><v>Coal</v></c><c r="I136" s="113" t="str"><f>Translation!A116</f><v>Subtotal</v></c><c r="J136" s="113" t="str"><f>Translation!A108</f><v>Hydro</v></c><c r="K136" s="113" t="str"><f>Translation!A109</f><v>Wind</v></c><c r="L136" s="113" t="str"><f>Translation!A110</f><v>Solar</v></c><c r="M136" s="113" t="str"><f>Translation!A111</f><v>Geothermal</v></c><c r="N136" s="113" t="str"><f>Translation!A112</f><v>Ocean</v></c><c r="O136" s="113" t="str"><f>Translation!A113</f><v>Biomass</v></c><c r="P136" s="113" t="str"><f>Translation!A114</f><v>Urban waste</v></c><c r="Q136" s="113" t="str"><f>Translation!A115</f><v>Energy recovery</v></c><c r="R136" s="113" t="str"><f>Translation!A116</f><v>Subtotal</v></c><c r="S136" s="58" t="str"><f>Translation!A144</f><v>Imported electricity (cable)</v></c><c r="T136" s="58" t="str"><f>Translation!A145</f><v>Exported electricity (cable)</v></c><c r="U136" s="58" t="str"><f>Translation!A136</f><v>Reexportation and external consumption</v></c><c r="V136" s="111" t="str"><f>Translation!A116</f><v>Subtotal</v></c><c r="W136" s="111" t="str"><f>Translation!A136</f><v>Reexportation and external consumption</v></c><c r="X136" s="111" t="str"><f>Translation!A136</f><v>Reexportation and external consumption</v></c><c r="Y136" s="263"/><c r="AA136" s="295"/><c r="AB136" s="295"/></row><row r="137" spans="1:31" s="55" customFormat="1" ht="15.75"><c r="B137" s="114" t="str"><f>Translation!A118</f><v>TOTAL</v></c><c r="C137" s="201"><f>'CO2 factors'!C$7*C76</f><v>6597.2340000000004</v></c><c r="D137" s="201"><f>'CO2 factors'!D$7*D76</f><v>2569.0740000000001</v></c><c r="E137" s="201"><f>'CO2 factors'!E$7*E76</f><v>2136.1709999999998</v></c><c r="F137" s="201"><f>'CO2 factors'!F$7*F76</f><v>361.44</v></c><c r="G137" s="201"><f>'CO2 factors'!G$7*G76</f><v>0</v></c><c r="H137" s="201"><f>'CO2 factors'!H$7*H76</f><v>0</v></c><c r="I137" s="57"><f>SUM(C137:H137)</f><v>11663.919000000002</v></c><c r="J137" s="201"><f>'CO2 factors'!J$7*J76</f><v>0</v></c><c r="K137" s="201"><f>'CO2 factors'!K$7*K76</f><v>0</v></c><c r="L137" s="201"><f>'CO2 factors'!L$7*L76</f><v>0</v></c><c r="M137" s="201"><f>'CO2 factors'!M$7*M76</f><v>0</v></c><c r="N137" s="201"><f>'CO2 factors'!N$7*N76</f><v>0</v></c><c r="O137" s="201"><f>'CO2 factors'!O$7*O76</f><v>0</v></c><c r="P137" s="201"><f>'CO2 factors'!P$7*P76</f><v>0</v></c><c r="Q137" s="201"><f>'CO2 factors'!Q$7*Q76</f><v>0</v></c><c r="R137" s="57"><f>SUM(J137:Q137)</f><v>0</v></c><c r="S137" s="201"><f>'CO2 factors'!S$7*S76</f><v>0</v></c><c r="T137" s="201"><f>'CO2 factors'!T$7*T76</f><v>0</v></c><c r="U137" s="201"><f>$W$128*U76</f><v>0</v></c><c r="V137" s="57"><f>S137-T137-U137</f><v>0</v></c><c r="W137" s="201"><f>$W$129*W76</f><v>0</v></c><c r="X137" s="201"><f>$W$130*X76</f><v>0</v></c><c r="Y137" s="57"><f>I137+R137+V137-W137-X137</f><v>11663.919000000002</v></c><c r="AA137" s="164"/><c r="AB137" s="164"/></row><row r="138" spans="1:31" s="55" customFormat="1" ht="15"><c r="B138" s="56"/></row><row r="139" spans="1:31" ht="15.75" customHeight="1"><c r="A139" s="154"/><c r="B139" s="155"/></row><row r="140" spans="1:31" ht="18.75" customHeight="1"><c r="A140" s="153"/><c r="B140" s="270" t="str"><f>Translation!A153</f><v xml:space="preserve">Go to the next sheet dedicated to your Emission Inventory in 2020 </v></c><c r="C140" s="271"/><c r="D140" s="271"/><c r="E140" s="271"/><c r="F140" s="271"/><c r="G140" s="271"/><c r="H140" s="271"/><c r="I140" s="271"/><c r="J140" s="271"/><c r="K140" s="271"/><c r="L140" s="271"/><c r="M140" s="271"/><c r="N140" s="271"/><c r="O140" s="271"/><c r="P140" s="271"/><c r="Q140" s="271"/><c r="R140" s="271"/><c r="S140" s="156"/><c r="T140" s="156"/></row><row r="141" spans="1:31" ht="18.75" customHeight="1"><c r="A141" s="153"/><c r="B141" s="157"/><c r="C141" s="157"/><c r="D141" s="157"/><c r="E141" s="157"/><c r="F141" s="157"/><c r="G141" s="157"/><c r="H141" s="157"/><c r="I141" s="157"/><c r="J141" s="157"/><c r="K141" s="157"/><c r="L141" s="157"/><c r="M141" s="157"/><c r="N141" s="157"/><c r="O141" s="157"/><c r="P141" s="157"/><c r="Q141" s="157"/><c r="R141" s="157"/><c r="S141" s="156"/><c r="T141" s="156"/></row><row r="142" spans="1:31" ht="12.75" customHeight="1"><c r="B142" s="272"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72"/><c r="D142" s="272"/><c r="E142" s="272"/><c r="F142" s="272"/><c r="G142" s="272"/><c r="H142" s="272"/><c r="I142" s="272"/><c r="J142" s="272"/><c r="K142" s="272"/><c r="L142" s="272"/><c r="M142" s="272"/><c r="N142" s="272"/><c r="O142" s="272"/><c r="P142" s="272"/><c r="Q142" s="272"/><c r="R142" s="272"/><c r="S142" s="272"/><c r="T142" s="272"/><c r="U142" s="272"/></row><row r="143" spans="1:31" ht="12.75" customHeight="1"><c r="B143" s="272"/><c r="C143" s="272"/><c r="D143" s="272"/><c r="E143" s="272"/><c r="F143" s="272"/><c r="G143" s="272"/><c r="H143" s="272"/><c r="I143" s="272"/><c r="J143" s="272"/><c r="K143" s="272"/><c r="L143" s="272"/><c r="M143" s="272"/><c r="N143" s="272"/><c r="O143" s="272"/><c r="P143" s="272"/><c r="Q143" s="272"/><c r="R143" s="272"/><c r="S143" s="272"/><c r="T143" s="272"/><c r="U143" s="272"/></row><row r="144" spans="1:31" ht="12.75" customHeight="1"><c r="B144" s="272"/><c r="C144" s="272"/><c r="D144" s="272"/><c r="E144" s="272"/><c r="F144" s="272"/><c r="G144" s="272"/><c r="H144" s="272"/><c r="I144" s="272"/><c r="J144" s="272"/><c r="K144" s="272"/><c r="L144" s="272"/><c r="M144" s="272"/><c r="N144" s="272"/><c r="O144" s="272"/><c r="P144" s="272"/><c r="Q144" s="272"/><c r="R144" s="272"/><c r="S144" s="272"/><c r="T144" s="272"/><c r="U144" s="272"/></row></sheetData><mergeCells count="70"><mergeCell ref="B55:B56"/><mergeCell ref="C135:I135"/><mergeCell ref="C126:I126"/><mergeCell ref="U125:V127"/><mergeCell ref="AB134:AB136"/><mergeCell ref="W125:W127"/><mergeCell ref="S126:S127"/><mergeCell ref="C134:Y134"/><mergeCell ref="U129:V129"/><mergeCell ref="U128:V128"/><mergeCell ref="Y135:Y136"/><mergeCell ref="U130:V130"/><mergeCell ref="J126:R126"/><mergeCell ref="C125:S125"/><mergeCell ref="J135:R135"/><mergeCell ref="AA134:AA136"/><mergeCell ref="S74:V74"/><mergeCell ref="Y74:Y75"/><mergeCell ref="C73:Y73"/><mergeCell ref="T64:T66"/><mergeCell ref="S80:S81"/><mergeCell ref="C65:I65"/><mergeCell ref="C74:I74"/><mergeCell ref="C80:I80"/><mergeCell ref="C64:S64"/><mergeCell ref="J65:R65"/><mergeCell ref="J74:R74"/><mergeCell ref="C79:S79"/><mergeCell ref="J80:R80"/><mergeCell ref="S65:S66"/><mergeCell ref="V56:V57"/><mergeCell ref="T55:V55"/><mergeCell ref="U56:U57"/><mergeCell ref="T56:T57"/><mergeCell ref="AD55:AD57"/><mergeCell ref="W55:AB55"/><mergeCell ref="AC55:AC57"/><mergeCell ref="AA56:AA57"/><mergeCell ref="Y56:Z56"/><mergeCell ref="AB56:AB57"/><mergeCell ref="W56:X56"/><mergeCell ref="C15:F15"/><mergeCell ref="G15:M15"/><mergeCell ref="N15:T15"/><mergeCell ref="U15:U16"/><mergeCell ref="S56:S57"/><mergeCell ref="C56:I56"/><mergeCell ref="C55:S55"/><mergeCell ref="J56:R56"/><mergeCell ref="C8:D8"/><mergeCell ref="S6:U6"/><mergeCell ref="C10:J10"/><mergeCell ref="A4:U4"/><mergeCell ref="C14:U14"/><mergeCell ref="A1:U1"/><mergeCell ref="B142:U144"/><mergeCell ref="C88:U88"/><mergeCell ref="C89:F89"/><mergeCell ref="G89:M89"/><mergeCell ref="N89:T89"/><mergeCell ref="U89:U90"/><mergeCell ref="B88:B89"/><mergeCell ref="S135:V135"/><mergeCell ref="B134:B136"/><mergeCell ref="B79:B80"/><mergeCell ref="B73:B75"/><mergeCell ref="B64:B65"/><mergeCell ref="B125:B126"/><mergeCell ref="B140:R140"/><mergeCell ref="B14:B15"/></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sheetPr><tabColor rgb="FF00B050"/><pageSetUpPr fitToPage="1"/></sheetPr><dimension ref="A1:AF144"/><sheetViews><sheetView showGridLines="0" showZeros="0" topLeftCell="B91" zoomScale="70" zoomScaleNormal="70" workbookViewID_"0"><selection activeCell="G94" sqref="G94"/></sheetView></sheetViews><sheetFormatPr defaultColWidth="11.42578125" defaultRowHeight="12.75"/><cols><col min="1" max="1" width="6.7109375" style="126" customWidth="1"/><col min="2" max="2" width="56.140625" style="126" customWidth="1"/><col min="3" max="3" width="13.5703125" style="126" customWidth="1"/><col min="4" max="4" width="12.7109375" style="126" customWidth="1"/><col min="5" max="5" width="11.5703125" style="126" customWidth="1"/><col min="6" max="6" width="11.140625" style="126" customWidth="1"/><col min="7" max="7" width="11.28515625" style="126" customWidth="1"/><col min="8" max="8" width="11.140625" style="126" customWidth="1"/><col min="9" max="9" width="12.42578125" style="126" customWidth="1"/><col min="10" max="10" width="10.7109375" style="126" customWidth="1"/><col min="11" max="11" width="12" style="126" customWidth="1"/><col min="12" max="12" width="10" style="126" customWidth="1"/><col min="13" max="13" width="15" style="126" customWidth="1"/><col min="14" max="14" width="11.28515625" style="126" customWidth="1"/><col min="15" max="15" width="11.42578125" style="126" customWidth="1"/><col min="16" max="16" width="11.42578125" style="126"/><col min="17" max="17" width="14.42578125" style="126" customWidth="1"/><col min="18" max="18" width="12.5703125" style="126" customWidth="1"/><col min="19" max="19" width="13.7109375" style="126" customWidth="1"/><col min="20" max="20" width="14.7109375" style="126" customWidth="1"/><col min="21" max="21" width="17.85546875" style="126" customWidth="1"/><col min="22" max="22" width="11.42578125" style="126"/><col min="23" max="23" width="17.28515625" style="126" customWidth="1"/><col min="24" max="24" width="19.42578125" style="126" customWidth="1"/><col min="25" max="25" width="14.140625" style="126" customWidth="1"/><col min="26" max="26" width="14" style="126" customWidth="1"/><col min="27" max="27" width="17.85546875" style="126" customWidth="1"/><col min="28" max="28" width="16" style="126" customWidth="1"/><col min="29" max="29" width="11.42578125" style="126"/><col min="30" max="30" width="16.5703125" style="126" customWidth="1"/><col min="31"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30" s="21" customFormat="1" ht="116.25" customHeight="1"><c r="A1" s="260" t="str"><f>Translation!$A$31</f><v>Island  Sustainable Energy Action Plan (ISEAP)</v></c><c r="B1" s="260"/><c r="C1" s="260"/><c r="D1" s="260"/><c r="E1" s="260"/><c r="F1" s="260"/><c r="G1" s="260"/><c r="H1" s="260"/><c r="I1" s="260"/><c r="J1" s="260"/><c r="K1" s="260"/><c r="L1" s="260"/><c r="M1" s="260"/><c r="N1" s="260"/><c r="O1" s="260"/><c r="P1" s="260"/><c r="Q1" s="260"/><c r="R1" s="260"/><c r="S1" s="260"/><c r="T1" s="260"/><c r="U1" s="260"/></row><row r="2" spans="1:30" s="21" customFormat="1" ht="28.5" customHeight="1"><c r="A2" s="82"/><c r="B2" s="229" t="s"><v>450</v></c><c r="C2" s="82"/><c r="D2" s="82"/><c r="E2" s="82"/><c r="F2" s="86"/><c r="G2" s="86"/><c r="H2" s="87"/><c r="I2" s="84" t="str"><f>Translation!$A$10</f><v>Island</v></c><c r="J2" s="85" t="str"><f>'Start here'!$B$5</f><v>Cyprus - Psimolofou</v></c><c r="K2" s="87"/><c r="L2" s="87"/><c r="M2" s="87"/><c r="N2" s="87"/><c r="O2" s="87"/><c r="P2" s="87"/><c r="Q2" s="87"/><c r="R2" s="160"/><c r="S2" s="162"/><c r="T2" s="84" t="str"><f>Translation!$A$51</f><v>Inventory year</v></c><c r="U2" s="161"><v>2020</v></c></row><row r="3" spans="1:30" ht="28.5" customHeight="1"><c r="A3" s="230"/><c r="D3" s="230"/><c r="E3" s="230"/><c r="F3" s="230"/><c r="G3" s="230"/><c r="H3" s="230"/><c r="I3" s="230"/><c r="J3" s="127"/><c r="K3" s="127"/><c r="T3" s="27"/></row><row r="4" spans="1:30" ht="46.5" customHeight="1"><c r="A4" s="286" t="str"><f>Translation!A154</f><v>PLAN EMISSION INVENTORY IN 2020 (implementing sustainable energy actions)</v></c><c r="B4" s="286"/><c r="C4" s="286"/><c r="D4" s="286"/><c r="E4" s="286"/><c r="F4" s="286"/><c r="G4" s="286"/><c r="H4" s="286"/><c r="I4" s="286"/><c r="J4" s="286"/><c r="K4" s="286"/><c r="L4" s="286"/><c r="M4" s="286"/><c r="N4" s="286"/><c r="O4" s="286"/><c r="P4" s="286"/><c r="Q4" s="286"/><c r="R4" s="286"/><c r="S4" s="286"/><c r="T4" s="286"/><c r="U4" s="286"/><c r="V4" s="210"/><c r="W4" s="210"/><c r="X4" s="210"/><c r="Y4" s="210"/><c r="Z4" s="210"/><c r="AA4" s="210"/><c r="AB4" s="210"/><c r="AC4" s="210"/><c r="AD4" s="210"/></row><row r="5" spans="1:30" ht="13.5" customHeight="1"><c r="A5" s="129"/><c r="B5" s="130"/><c r="C5" s="131"/><c r="D5" s="131"/><c r="E5" s="131"/><c r="F5" s="131"/><c r="G5" s="131"/><c r="H5" s="131"/><c r="I5" s="131"/><c r="J5" s="131"/><c r="K5" s="132"/><c r="L5" s="132"/><c r="M5" s="132"/><c r="N5" s="132"/></row><row r="6" spans="1:30" ht="18.75" customHeight="1"><c r="A6" s="137"/><c r="B6" s="146"/><c r="C6" s="147"/><c r="D6" s="148"/><c r="E6" s="148"/><c r="F6" s="148"/><c r="G6" s="149"/><c r="H6" s="150"/><c r="S6" s="290" t="str"><f>Translation!$A$53</f><v>Mandatory fields</v></c><c r="T6" s="290"/><c r="U6" s="290"/></row><row r="7" spans="1:30" s="135" customFormat="1" ht="36"><c r="A7" s="133" t="s"><v>0</v></c><c r="B7" s="134" t="str"><f>Translation!A50</f><v>GENERAL DATA</v></c><c r="L7" s="136"/></row><row r="8" spans="1:30" ht="21"><c r="A8" s="137"/><c r="B8" s="139" t="str"><f>Translation!A52</f><v>Number of inhabitants</v></c><c r="C8" s="306"><v>2851</v></c><c r="D8" s="307"/><c r="E8" s="163" t="str"><f>"("&amp;U2&amp;")"</f><v>(2020)</v></c><c r="F8" s="140"/><c r="G8" s="141"/></row><row r="9" spans="1:30" ht="11.25" customHeight="1"><c r="A9" s="137"/><c r="B9" s="140"/><c r="C9" s="140"/><c r="D9" s="140"/><c r="E9" s="138"/><c r="F9" s="138"/><c r="G9" s="138"/><c r="H9" s="142"/><c r="I9" s="140"/><c r="J9" s="141"/><c r="K9" s="143"/></row><row r="10" spans="1:30" ht="21"><c r="A10" s="144"/><c r="B10" s="138" t="str"><f>Translation!A13</f><v>CO2 calculation method</v></c><c r="C10" s="308" t="str"><f>'Start here'!F7</f><v>IPCC emission factors</v></c><c r="D10" s="308"/><c r="E10" s="308"/><c r="F10" s="308"/><c r="G10" s="308"/><c r="H10" s="308"/><c r="I10" s="308"/><c r="J10" s="308"/><c r="K10" s="145"/></row><row r="11" spans="1:30" ht="17.25" customHeight="1"><c r="A11" s="128"/><c r="B11" s="128"/><c r="C11" s="128"/><c r="D11" s="128"/><c r="E11" s="128"/><c r="F11" s="128"/><c r="G11" s="128"/><c r="H11" s="128"/><c r="I11" s="128"/><c r="J11" s="128"/><c r="K11" s="128"/><c r="L11" s="128"/><c r="M11" s="128"/><c r="N11" s="128"/><c r="O11" s="128"/><c r="P11" s="128"/><c r="Q11" s="128"/><c r="R11" s="128"/></row><row r="12" spans="1:30" s="135" customFormat="1" ht="36"><c r="A12" s="133" t="s"><v>4</v></c><c r="B12" s="134" t="str"><f>Translation!A54</f><v>RESULTS OF ENERGY BALANCE</v></c><c r="C12" s="133"/><c r="D12" s="134"/><c r="E12" s="133"/><c r="F12" s="134"/><c r="G12" s="133"/><c r="H12" s="134"/><c r="I12" s="133"/><c r="J12" s="134"/><c r="K12" s="151"/><c r="L12" s="151"/><c r="M12" s="151"/><c r="N12" s="151"/></row><row r="13" spans="1:30" s="91" customFormat="1" ht="31.5"><c r="B13" s="92" t="str"><f>Translation!A55</f><v>FINAL ENERGY DEMAND</v></c><c r="C13" s="92"/><c r="D13" s="92"/><c r="E13" s="92"/><c r="F13" s="92"/><c r="G13" s="92"/><c r="H13" s="92"/><c r="I13" s="92"/><c r="J13" s="92"/><c r="K13" s="92"/><c r="L13" s="92"/><c r="M13" s="92"/><c r="N13" s="92"/><c r="O13" s="92"/><c r="P13" s="92"/><c r="Q13" s="92"/><c r="R13" s="92"/><c r="S13" s="92"/><c r="T13" s="92"/><c r="U13" s="93" t="str"><f>Translation!$A$21</f><v>[MWh]</v></c></row><row r="14" spans="1:30" s="55" customFormat="1" ht="32.25" customHeight="1"><c r="B14" s="304" t="str"><f>Translation!A56</f><v>DEMAND SECTOR</v></c><c r="C14" s="309" t="str"><f>Translation!A93</f><v>ENERGY FOR FINAL USE</v></c><c r="D14" s="310"/><c r="E14" s="310"/><c r="F14" s="310"/><c r="G14" s="310"/><c r="H14" s="310"/><c r="I14" s="310"/><c r="J14" s="310"/><c r="K14" s="310"/><c r="L14" s="310"/><c r="M14" s="310"/><c r="N14" s="310"/><c r="O14" s="310"/><c r="P14" s="310"/><c r="Q14" s="310"/><c r="R14" s="310"/><c r="S14" s="310"/><c r="T14" s="310"/><c r="U14" s="311"/></row><row r="15" spans="1:30" s="55" customFormat="1" ht="18" customHeight="1"><c r="B15" s="305"/><c r="C15" s="309" t="str"><f>Translation!A94</f><v>Centralized energy services</v></c><c r="D15" s="310"/><c r="E15" s="310"/><c r="F15" s="311"/><c r="G15" s="309" t="str"><f>Translation!A98</f><v>Fossil fuels</v></c><c r="H15" s="310"/><c r="I15" s="310"/><c r="J15" s="310"/><c r="K15" s="310"/><c r="L15" s="310"/><c r="M15" s="311"/><c r="N15" s="309" t="str"><f>Translation!A105</f><v>Renewable energy sources (excluding electricity and heat sold to public networks)</v></c><c r="O15" s="310"/><c r="P15" s="310"/><c r="Q15" s="310"/><c r="R15" s="310"/><c r="S15" s="310"/><c r="T15" s="311"/><c r="U15" s="304" t="str"><f>Translation!A118</f><v>TOTAL</v></c></row><row r="16" spans="1:30" s="66" customFormat="1" ht="67.5" customHeight="1"><c r="B16" s="65" t="str"><f>Translation!A58</f><v>Sector description</v></c><c r="C16" s="234" t="str"><f>Translation!A95</f><v>Electricity from public grid</v></c><c r="D16" s="234" t="str"><f>Translation!A96</f><v>Heat from district heating</v></c><c r="E16" s="234" t="str"><f>Translation!A97</f><v>Cold from district cooling</v></c><c r="F16" s="234" t="str"><f>Translation!A116</f><v>Subtotal</v></c><c r="G16" s="234" t="str"><f>Translation!A99</f><v>Fueloil</v></c><c r="H16" s="234" t="str"><f>Translation!A100</f><v>Diesel</v></c><c r="I16" s="234" t="str"><f>Translation!A101</f><v>Gasoline</v></c><c r="J16" s="234" t="str"><f>Translation!A102</f><v>LPG</v></c><c r="K16" s="234" t="str"><f>Translation!A103</f><v>Natural gas</v></c><c r="L16" s="234" t="str"><f>Translation!A104</f><v>Coal</v></c><c r="M16" s="234" t="str"><f>Translation!A116</f><v>Subtotal</v></c><c r="N16" s="234" t="str"><f>Translation!A108</f><v>Hydro</v></c><c r="O16" s="234" t="str"><f>Translation!A109</f><v>Wind</v></c><c r="P16" s="234" t="str"><f>Translation!A110</f><v>Solar</v></c><c r="Q16" s="234" t="str"><f>Translation!A111</f><v>Geothermal</v></c><c r="R16" s="234" t="str"><f>Translation!A112</f><v>Ocean</v></c><c r="S16" s="234" t="str"><f>Translation!A113</f><v>Biomass</v></c><c r="T16" s="234" t="str"><f>Translation!A116</f><v>Subtotal</v></c><c r="U16" s="305"/></row><row r="17" spans="1:21" s="21" customFormat="1" ht="15.75"><c r="A17" s="22"/><c r="B17" s="70" t="str"><f>Translation!A59</f><v>RESIDENTIAL</v></c><c r="C17" s="124"><f>SUM(C18:C26)</f><v>4148</v></c><c r="D17" s="124"><f>SUM(D18:D26)</f><v>0</v></c><c r="E17" s="124"><f>SUM(E18:E26)</f><v>0</v></c><c r="F17" s="68"><f t="shared" ref="F17:F52" si="0">SUM(C17:E17)</f><v>4148</v></c><c r="G17" s="124"><f t="shared" ref="G17:L17" si="1">SUM(G18:G26)</f><v>1890</v></c><c r="H17" s="124"><f t="shared" si="1"/><v>0</v></c><c r="I17" s="124"><f t="shared" si="1"/><v>0</v></c><c r="J17" s="124"><f t="shared" si="1"/><v>272</v></c><c r="K17" s="124"><f t="shared" si="1"/><v>0</v></c><c r="L17" s="124"><f t="shared" si="1"/><v>0</v></c><c r="M17" s="68"><f t="shared" ref="M17:M52" si="2">SUM(G17:L17)</f><v>2162</v></c><c r="N17" s="124"><f t="shared" ref="N17:S17" si="3">SUM(N18:N26)</f><v>0</v></c><c r="O17" s="124"><f t="shared" si="3"/><v>0</v></c><c r="P17" s="124"><f t="shared" si="3"/><v>522</v></c><c r="Q17" s="124"><f t="shared" si="3"/><v>14</v></c><c r="R17" s="124"><f t="shared" si="3"/><v>0</v></c><c r="S17" s="124"><f t="shared" si="3"/><v>289</v></c><c r="T17" s="68"><f t="shared" ref="T17:T52" si="4">SUM(N17:S17)</f><v>825</v></c><c r="U17" s="68"><f t="shared" ref="U17:U52" si="5">F17+M17+T17</f><v>7135</v></c></row><row r="18" spans="1:21" s="21" customFormat="1" ht="15.75"><c r="A18" s="22"/><c r="B18" s="197" t="str"><f>Translation!A60</f><v>Hot water</v></c><c r="C18" s="223"><v>124</v></c><c r="D18" s="158"/><c r="E18" s="158"/><c r="F18" s="68"><f t="shared" si="0"/><v>124</v></c><c r="G18" s="158"><v>109</v></c><c r="H18" s="158"><v>0</v></c><c r="I18" s="158"><v>0</v></c><c r="J18" s="158"><v>8</v></c><c r="K18" s="158"><v>0</v></c><c r="L18" s="158"><v>0</v></c><c r="M18" s="68"><f t="shared" si="2"/><v>117</v></c><c r="N18" s="158"><v>0</v></c><c r="O18" s="158"><v>0</v></c><c r="P18" s="158"><v>506</v></c><c r="Q18" s="158"><v>4</v></c><c r="R18" s="158"><v>0</v></c><c r="S18" s="158"><v>27</v></c><c r="T18" s="68"><f t="shared" si="4"/><v>537</v></c><c r="U18" s="68"><f t="shared" si="5"/><v>778</v></c></row><row r="19" spans="1:21" s="21" customFormat="1" ht="15.75"><c r="A19" s="22"/><c r="B19" s="197" t="str"><f>Translation!A61</f><v>Heating and cooling</v></c><c r="C19" s="223"><v>2987</v></c><c r="D19" s="158"/><c r="E19" s="158"/><c r="F19" s="68"><f t="shared" si="0"/><v>2987</v></c><c r="G19" s="158"><v>1781</v></c><c r="H19" s="158"><v>0</v></c><c r="I19" s="158"><v>0</v></c><c r="J19" s="158"><v>210</v></c><c r="K19" s="158"><v>0</v></c><c r="L19" s="158"><v>0</v></c><c r="M19" s="68"><f t="shared" si="2"/><v>1991</v></c><c r="N19" s="158"><v>0</v></c><c r="O19" s="158"><v>0</v></c><c r="P19" s="158"><v>16</v></c><c r="Q19" s="158"><v>10</v></c><c r="R19" s="158"><v>0</v></c><c r="S19" s="158"><v>262</v></c><c r="T19" s="68"><f t="shared" si="4"/><v>288</v></c><c r="U19" s="68"><f t="shared" si="5"/><v>5266</v></c></row><row r="20" spans="1:21" s="21" customFormat="1" ht="15.75"><c r="A20" s="22"/><c r="B20" s="197" t="str"><f>Translation!A62</f><v>Lighting</v></c><c r="C20" s="223"><v>166</v></c><c r="D20" s="158"/><c r="E20" s="158"/><c r="F20" s="68"><f t="shared" si="0"/><v>166</v></c><c r="G20" s="158"><v>0</v></c><c r="H20" s="158"><v>0</v></c><c r="I20" s="158"><v>0</v></c><c r="J20" s="158"><v>0</v></c><c r="K20" s="158"><v>0</v></c><c r="L20" s="158"><v>0</v></c><c r="M20" s="68"><f t="shared" si="2"/><v>0</v></c><c r="N20" s="158"><v>0</v></c><c r="O20" s="158"><v>0</v></c><c r="P20" s="158"><v>0</v></c><c r="Q20" s="158"><v>0</v></c><c r="R20" s="158"><v>0</v></c><c r="S20" s="158"><v>0</v></c><c r="T20" s="68"><f t="shared" si="4"/><v>0</v></c><c r="U20" s="68"><f t="shared" si="5"/><v>166</v></c></row><row r="21" spans="1:21" s="21" customFormat="1" ht="15.75"><c r="A21" s="22"/><c r="B21" s="197" t="str"><f>Translation!A63</f><v>Cooking</v></c><c r="C21" s="223"><v>124</v></c><c r="D21" s="158"/><c r="E21" s="158"/><c r="F21" s="68"><f t="shared" si="0"/><v>124</v></c><c r="G21" s="158"><v>0</v></c><c r="H21" s="158"><v>0</v></c><c r="I21" s="158"><v>0</v></c><c r="J21" s="158"><v>54</v></c><c r="K21" s="158"><v>0</v></c><c r="L21" s="158"><v>0</v></c><c r="M21" s="68"><f t="shared" si="2"/><v>54</v></c><c r="N21" s="158"><v>0</v></c><c r="O21" s="158"><v>0</v></c><c r="P21" s="158"><v>0</v></c><c r="Q21" s="158"><v>0</v></c><c r="R21" s="158"><v>0</v></c><c r="S21" s="158"><v>0</v></c><c r="T21" s="68"><f t="shared" si="4"/><v>0</v></c><c r="U21" s="68"><f t="shared" si="5"/><v>178</v></c></row><row r="22" spans="1:21" s="21" customFormat="1" ht="15.75"><c r="A22" s="22"/><c r="B22" s="197" t="str"><f>Translation!A64</f><v>Refrigerator and freezers</v></c><c r="C22" s="158"><v>0</v></c><c r="D22" s="158"/><c r="E22" s="158"/><c r="F22" s="68"><f t="shared" si="0"/><v>0</v></c><c r="G22" s="158"><v>0</v></c><c r="H22" s="158"><v>0</v></c><c r="I22" s="158"><v>0</v></c><c r="J22" s="158"><v>0</v></c><c r="K22" s="158"><v>0</v></c><c r="L22" s="158"><v>0</v></c><c r="M22" s="68"><f t="shared" si="2"/><v>0</v></c><c r="N22" s="158"><v>0</v></c><c r="O22" s="158"><v>0</v></c><c r="P22" s="158"><v>0</v></c><c r="Q22" s="158"><v>0</v></c><c r="R22" s="158"><v>0</v></c><c r="S22" s="158"><v>0</v></c><c r="T22" s="68"><f t="shared" si="4"/><v>0</v></c><c r="U22" s="68"><f t="shared" si="5"/><v>0</v></c></row><row r="23" spans="1:21" s="21" customFormat="1" ht="15.75"><c r="A23" s="22"/><c r="B23" s="197" t="str"><f>Translation!A65</f><v>Laundry machines and dryers</v></c><c r="C23" s="158"><v>0</v></c><c r="D23" s="158"/><c r="E23" s="158"/><c r="F23" s="68"><f t="shared" si="0"/><v>0</v></c><c r="G23" s="158"><v>0</v></c><c r="H23" s="158"><v>0</v></c><c r="I23" s="158"><v>0</v></c><c r="J23" s="158"><v>0</v></c><c r="K23" s="158"><v>0</v></c><c r="L23" s="158"><v>0</v></c><c r="M23" s="68"><f t="shared" si="2"/><v>0</v></c><c r="N23" s="158"><v>0</v></c><c r="O23" s="158"><v>0</v></c><c r="P23" s="158"><v>0</v></c><c r="Q23" s="158"><v>0</v></c><c r="R23" s="158"><v>0</v></c><c r="S23" s="158"><v>0</v></c><c r="T23" s="68"><f t="shared" si="4"/><v>0</v></c><c r="U23" s="68"><f t="shared" si="5"/><v>0</v></c></row><row r="24" spans="1:21" s="21" customFormat="1" ht="15.75"><c r="A24" s="22"/><c r="B24" s="197" t="str"><f>Translation!A66</f><v>Dish washing</v></c><c r="C24" s="158"><v>0</v></c><c r="D24" s="158"/><c r="E24" s="158"/><c r="F24" s="68"><f t="shared" si="0"/><v>0</v></c><c r="G24" s="158"><v>0</v></c><c r="H24" s="158"><v>0</v></c><c r="I24" s="158"><v>0</v></c><c r="J24" s="158"><v>0</v></c><c r="K24" s="158"><v>0</v></c><c r="L24" s="158"><v>0</v></c><c r="M24" s="68"><f t="shared" si="2"/><v>0</v></c><c r="N24" s="158"><v>0</v></c><c r="O24" s="158"><v>0</v></c><c r="P24" s="158"><v>0</v></c><c r="Q24" s="158"><v>0</v></c><c r="R24" s="158"><v>0</v></c><c r="S24" s="158"><v>0</v></c><c r="T24" s="68"><f t="shared" si="4"/><v>0</v></c><c r="U24" s="68"><f t="shared" si="5"/><v>0</v></c></row><row r="25" spans="1:21" s="21" customFormat="1" ht="15.75"><c r="A25" s="22"/><c r="B25" s="197" t="str"><f>Translation!A67</f><v>Tv sets</v></c><c r="C25" s="158"><v>0</v></c><c r="D25" s="158"/><c r="E25" s="158"/><c r="F25" s="68"><f t="shared" si="0"/><v>0</v></c><c r="G25" s="158"><v>0</v></c><c r="H25" s="158"><v>0</v></c><c r="I25" s="158"><v>0</v></c><c r="J25" s="158"><v>0</v></c><c r="K25" s="158"><v>0</v></c><c r="L25" s="158"><v>0</v></c><c r="M25" s="68"><f t="shared" si="2"/><v>0</v></c><c r="N25" s="158"><v>0</v></c><c r="O25" s="158"><v>0</v></c><c r="P25" s="158"><v>0</v></c><c r="Q25" s="158"><v>0</v></c><c r="R25" s="158"><v>0</v></c><c r="S25" s="158"><v>0</v></c><c r="T25" s="68"><f t="shared" si="4"/><v>0</v></c><c r="U25" s="68"><f t="shared" si="5"/><v>0</v></c></row><row r="26" spans="1:21" s="21" customFormat="1" ht="15.75"><c r="A26" s="22"/><c r="B26" s="197" t="str"><f>Translation!A68</f><v>Other electric appliances</v></c><c r="C26" s="158"><v>747</v></c><c r="D26" s="158"/><c r="E26" s="158"/><c r="F26" s="68"><f t="shared" si="0"/><v>747</v></c><c r="G26" s="158"><v>0</v></c><c r="H26" s="158"><v>0</v></c><c r="I26" s="158"><v>0</v></c><c r="J26" s="158"><v>0</v></c><c r="K26" s="158"><v>0</v></c><c r="L26" s="158"><v>0</v></c><c r="M26" s="68"><f t="shared" si="2"/><v>0</v></c><c r="N26" s="158"><v>0</v></c><c r="O26" s="158"><v>0</v></c><c r="P26" s="158"><v>0</v></c><c r="Q26" s="158"><v>0</v></c><c r="R26" s="158"><v>0</v></c><c r="S26" s="158"><v>0</v></c><c r="T26" s="68"><f t="shared" si="4"/><v>0</v></c><c r="U26" s="68"><f t="shared" si="5"/><v>747</v></c></row><row r="27" spans="1:21" s="21" customFormat="1" ht="15.75"><c r="A27" s="22"/><c r="B27" s="70" t="str"><f>Translation!A69</f><v>PRIMARY SECTOR</v></c><c r="C27" s="124"><f>SUM(C28:C29)</f><v>2316</v></c><c r="D27" s="124"><f>SUM(D28:D29)</f><v>0</v></c><c r="E27" s="124"><f>SUM(E28:E29)</f><v>0</v></c><c r="F27" s="68"><f t="shared" si="0"/><v>2316</v></c><c r="G27" s="124"><f t="shared" ref="G27:L27" si="6">SUM(G28:G29)</f><v>1293</v></c><c r="H27" s="124"><f t="shared" si="6"/><v>0</v></c><c r="I27" s="124"><f t="shared" si="6"/><v>0</v></c><c r="J27" s="124"><f t="shared" si="6"/><v>906</v></c><c r="K27" s="124"><f t="shared" si="6"/><v>0</v></c><c r="L27" s="124"><f t="shared" si="6"/><v>0</v></c><c r="M27" s="68"><f t="shared" si="2"/><v>2199</v></c><c r="N27" s="124"><f t="shared" ref="N27:S27" si="7">SUM(N28:N29)</f><v>0</v></c><c r="O27" s="124"><f t="shared" si="7"/><v>0</v></c><c r="P27" s="124"><f t="shared" si="7"/><v>0</v></c><c r="Q27" s="124"><f t="shared" si="7"/><v>0</v></c><c r="R27" s="124"><f t="shared" si="7"/><v>0</v></c><c r="S27" s="124"><f t="shared" si="7"/><v>283</v></c><c r="T27" s="68"><f t="shared" si="4"/><v>283</v></c><c r="U27" s="68"><f t="shared" si="5"/><v>4798</v></c></row><row r="28" spans="1:21" s="21" customFormat="1" ht="15.75"><c r="A28" s="22"/><c r="B28" s="198" t="str"><f>Translation!A70</f><v>Agriculture, forestry and fishing</v></c><c r="C28" s="158"><v>2316</v></c><c r="D28" s="158"/><c r="E28" s="158"/><c r="F28" s="68"><f t="shared" si="0"/><v>2316</v></c><c r="G28" s="158"><v>1293</v></c><c r="H28" s="158"><v>0</v></c><c r="I28" s="158"><v>0</v></c><c r="J28" s="158"><v>906</v></c><c r="K28" s="158"><v>0</v></c><c r="L28" s="158"><v>0</v></c><c r="M28" s="68"><f t="shared" si="2"/><v>2199</v></c><c r="N28" s="158"><v>0</v></c><c r="O28" s="158"/><c r="P28" s="158"><v>0</v></c><c r="Q28" s="158"><v>0</v></c><c r="R28" s="158"><v>0</v></c><c r="S28" s="158"><v>283</v></c><c r="T28" s="68"><f t="shared" si="4"/><v>283</v></c><c r="U28" s="68"><f t="shared" si="5"/><v>4798</v></c></row><row r="29" spans="1:21" s="21" customFormat="1" ht="15.75"><c r="A29" s="22"/><c r="B29" s="198" t="str"><f>Translation!A71</f><v>Mining and quarrying</v></c><c r="C29" s="158"/><c r="D29" s="158"/><c r="E29" s="158"/><c r="F29" s="68"><f t="shared" si="0"/><v>0</v></c><c r="G29" s="158"><v>0</v></c><c r="H29" s="158"><v>0</v></c><c r="I29" s="158"><v>0</v></c><c r="J29" s="158"><v>0</v></c><c r="K29" s="158"><v>0</v></c><c r="L29" s="158"><v>0</v></c><c r="M29" s="68"><f t="shared" si="2"/><v>0</v></c><c r="N29" s="158"><v>0</v></c><c r="O29" s="158"><v>0</v></c><c r="P29" s="158"><v>0</v></c><c r="Q29" s="158"><v>0</v></c><c r="R29" s="158"><v>0</v></c><c r="S29" s="158"><v>0</v></c><c r="T29" s="68"><f t="shared" si="4"/><v>0</v></c><c r="U29" s="68"><f t="shared" si="5"/><v>0</v></c></row><row r="30" spans="1:21" s="21" customFormat="1" ht="15.75"><c r="A30" s="22"/><c r="B30" s="65" t="str"><f>Translation!A72</f><v>SECONDARY SECTOR</v></c><c r="C30" s="124"><f>SUM(C31:C33)</f><v>278</v></c><c r="D30" s="124"><f>SUM(D31:D33)</f><v>0</v></c><c r="E30" s="124"><f>SUM(E31:E33)</f><v>0</v></c><c r="F30" s="68"><f t="shared" si="0"/><v>278</v></c><c r="G30" s="124"><f t="shared" ref="G30:L30" si="8">SUM(G31:G33)</f><v>154</v></c><c r="H30" s="124"><f t="shared" si="8"/><v>0</v></c><c r="I30" s="124"><f t="shared" si="8"/><v>0</v></c><c r="J30" s="124"><f t="shared" si="8"/><v>110</v></c><c r="K30" s="124"><f t="shared" si="8"/><v>0</v></c><c r="L30" s="124"><f t="shared" si="8"/><v>0</v></c><c r="M30" s="68"><f t="shared" si="2"/><v>264</v></c><c r="N30" s="124"><f t="shared" ref="N30:S30" si="9">SUM(N31:N33)</f><v>0</v></c><c r="O30" s="124"><f t="shared" si="9"/><v>0</v></c><c r="P30" s="124"><f t="shared" si="9"/><v>0</v></c><c r="Q30" s="124"><f t="shared" si="9"/><v>0</v></c><c r="R30" s="124"><f t="shared" si="9"/><v>0</v></c><c r="S30" s="124"><f t="shared" si="9"/><v>4</v></c><c r="T30" s="68"><f t="shared" si="4"/><v>4</v></c><c r="U30" s="68"><f t="shared" si="5"/><v>546</v></c></row><row r="31" spans="1:21" s="21" customFormat="1" ht="15.75"><c r="A31" s="22"/><c r="B31" s="79" t="str"><f>Translation!A73</f><v>Manufacturing</v></c><c r="C31" s="158"><v>248</v></c><c r="D31" s="158"><v>0</v></c><c r="E31" s="158"><v>0</v></c><c r="F31" s="68"><f t="shared" si="0"/><v>248</v></c><c r="G31" s="158"><v>138</v></c><c r="H31" s="158"><v>0</v></c><c r="I31" s="158"><v>0</v></c><c r="J31" s="158"><v>97</v></c><c r="K31" s="158"><v>0</v></c><c r="L31" s="158"><v>0</v></c><c r="M31" s="68"><f t="shared" si="2"/><v>235</v></c><c r="N31" s="158"><v>0</v></c><c r="O31" s="158"><v>0</v></c><c r="P31" s="158"/><c r="Q31" s="158"><v>0</v></c><c r="R31" s="158"><v>0</v></c><c r="S31" s="158"><v>4</v></c><c r="T31" s="68"><f t="shared" si="4"/><v>4</v></c><c r="U31" s="68"><f t="shared" si="5"/><v>487</v></c></row><row r="32" spans="1:21" s="21" customFormat="1" ht="30"><c r="A32" s="22"/><c r="B32" s="198" t="str"><f>Translation!A74</f><v>Water supply, sewerage, waste management and remediation activities</v></c><c r="C32" s="158"><v>26</v></c><c r="D32" s="158"><v>0</v></c><c r="E32" s="158"><v>0</v></c><c r="F32" s="68"><f t="shared" si="0"/><v>26</v></c><c r="G32" s="158"><v>14</v></c><c r="H32" s="158"><v>0</v></c><c r="I32" s="158"><v>0</v></c><c r="J32" s="158"><v>11</v></c><c r="K32" s="158"><v>0</v></c><c r="L32" s="158"><v>0</v></c><c r="M32" s="68"><f t="shared" si="2"/><v>25</v></c><c r="N32" s="158"><v>0</v></c><c r="O32" s="158"><v>0</v></c><c r="P32" s="158"><v>0</v></c><c r="Q32" s="158"><v>0</v></c><c r="R32" s="158"><v>0</v></c><c r="S32" s="158"><v>0</v></c><c r="T32" s="68"><f t="shared" si="4"/><v>0</v></c><c r="U32" s="68"><f t="shared" si="5"/><v>51</v></c></row><row r="33" spans="1:21" s="21" customFormat="1" ht="15.75"><c r="A33" s="22"/><c r="B33" s="198" t="str"><f>Translation!A75</f><v>Construction</v></c><c r="C33" s="158"><v>4</v></c><c r="D33" s="158"><v>0</v></c><c r="E33" s="158"><v>0</v></c><c r="F33" s="68"><f t="shared" si="0"/><v>4</v></c><c r="G33" s="158"><v>2</v></c><c r="H33" s="158"><v>0</v></c><c r="I33" s="158"><v>0</v></c><c r="J33" s="158"><v>2</v></c><c r="K33" s="158"><v>0</v></c><c r="L33" s="158"><v>0</v></c><c r="M33" s="68"><f t="shared" si="2"/><v>4</v></c><c r="N33" s="158"><v>0</v></c><c r="O33" s="158"><v>0</v></c><c r="P33" s="158"><v>0</v></c><c r="Q33" s="158"><v>0</v></c><c r="R33" s="158"><v>0</v></c><c r="S33" s="158"><v>0</v></c><c r="T33" s="68"><f t="shared" si="4"/><v>0</v></c><c r="U33" s="68"><f t="shared" si="5"/><v>8</v></c></row><row r="34" spans="1:21" s="21" customFormat="1" ht="15.75"><c r="A34" s="22"/><c r="B34" s="65" t="str"><f>Translation!A76</f><v>TERTIARY SECTOR</v></c><c r="C34" s="124"><f>SUM(C35:C42)</f><v>1710</v></c><c r="D34" s="124"><f>SUM(D35:D42)</f><v>0</v></c><c r="E34" s="124"><f>SUM(E35:E42)</f><v>0</v></c><c r="F34" s="68"><f t="shared" si="0"/><v>1710</v></c><c r="G34" s="124"><f t="shared" ref="G34:L34" si="10">SUM(G35:G42)</f><v>868</v></c><c r="H34" s="124"><f t="shared" si="10"/><v>0</v></c><c r="I34" s="124"><f t="shared" si="10"/><v>0</v></c><c r="J34" s="124"><f t="shared" si="10"/><v>608</v></c><c r="K34" s="124"><f t="shared" si="10"/><v>0</v></c><c r="L34" s="124"><f t="shared" si="10"/><v>0</v></c><c r="M34" s="68"><f t="shared" si="2"/><v>1476</v></c><c r="N34" s="124"><f t="shared" ref="N34:S34" si="11">SUM(N35:N42)</f><v>0</v></c><c r="O34" s="124"><f t="shared" si="11"/><v>0</v></c><c r="P34" s="124"><f t="shared" si="11"/><v>66</v></c><c r="Q34" s="124"><f t="shared" si="11"/><v>0</v></c><c r="R34" s="124"><f t="shared" si="11"/><v>0</v></c><c r="S34" s="124"><f t="shared" si="11"/><v>21</v></c><c r="T34" s="68"><f t="shared" si="4"/><v>87</v></c><c r="U34" s="68"><f t="shared" si="5"/><v>3273</v></c></row><row r="35" spans="1:21" s="21" customFormat="1" ht="30"><c r="A35" s="22"/><c r="B35" s="198" t="str"><f>Translation!A77</f><v xml:space="preserve">Wholesale and retail trade; repair of motor vehicles and motorcycles </v></c><c r="C35" s="158"><v>350</v></c><c r="D35" s="158"/><c r="E35" s="158"/><c r="F35" s="68"><f t="shared" si="0"/><v>350</v></c><c r="G35" s="158"><v>195</v></c><c r="H35" s="158"><v>0</v></c><c r="I35" s="158"><v>0</v></c><c r="J35" s="158"><v>137</v></c><c r="K35" s="158"><v>0</v></c><c r="L35" s="158"/><c r="M35" s="68"><f t="shared" si="2"/><v>332</v></c><c r="N35" s="223"><v>0</v></c><c r="O35" s="223"><v>0</v></c><c r="P35" s="223"><v>15</v></c><c r="Q35" s="223"><v>0</v></c><c r="R35" s="223"><v>0</v></c><c r="S35" s="223"><v>5</v></c><c r="T35" s="68"><f t="shared" si="4"/><v>20</v></c><c r="U35" s="68"><f t="shared" si="5"/><v>702</v></c></row><row r="36" spans="1:21" s="21" customFormat="1" ht="15.75"><c r="A36" s="22"/><c r="B36" s="198" t="str"><f>Translation!A78</f><v>Accomodation and food service activities</v></c><c r="C36" s="158"><v>70</v></c><c r="D36" s="158"/><c r="E36" s="158"/><c r="F36" s="68"><f t="shared" si="0"/><v>70</v></c><c r="G36" s="158"><v>39</v></c><c r="H36" s="158"><v>0</v></c><c r="I36" s="158"><v>0</v></c><c r="J36" s="158"><v>27</v></c><c r="K36" s="158"><v>0</v></c><c r="L36" s="158"/><c r="M36" s="68"><f t="shared" si="2"/><v>66</v></c><c r="N36" s="223"><v>0</v></c><c r="O36" s="223"><v>0</v></c><c r="P36" s="223"><v>3</v></c><c r="Q36" s="223"><v>0</v></c><c r="R36" s="223"><v>0</v></c><c r="S36" s="223"><v>1</v></c><c r="T36" s="68"><f t="shared" si="4"/><v>4</v></c><c r="U36" s="68"><f t="shared" si="5"/><v>140</v></c></row><row r="37" spans="1:21" s="21" customFormat="1" ht="15.75"><c r="A37" s="22"/><c r="B37" s="198" t="str"><f>Translation!A79</f><v>General public administration and social security</v></c><c r="C37" s="158"><v>31</v></c><c r="D37" s="158"/><c r="E37" s="158"/><c r="F37" s="68"><f t="shared" si="0"/><v>31</v></c><c r="G37" s="158"><v>17</v></c><c r="H37" s="158"><v>0</v></c><c r="I37" s="158"><v>0</v></c><c r="J37" s="158"><v>12</v></c><c r="K37" s="158"><v>0</v></c><c r="L37" s="158"/><c r="M37" s="68"><f t="shared" si="2"/><v>29</v></c><c r="N37" s="223"><v>0</v></c><c r="O37" s="223"><v>0</v></c><c r="P37" s="223"><v>1</v></c><c r="Q37" s="223"><v>0</v></c><c r="R37" s="223"><v>0</v></c><c r="S37" s="223"><v>0</v></c><c r="T37" s="68"><f t="shared" si="4"/><v>1</v></c><c r="U37" s="68"><f t="shared" si="5"/><v>61</v></c></row><row r="38" spans="1:21" s="21" customFormat="1" ht="15.75"><c r="A38" s="22"/><c r="B38" s="198" t="str"><f>Translation!A80</f><v>Defense, justice, police and fire departments</v></c><c r="C38" s="158"><v>0</v></c><c r="D38" s="158"/><c r="E38" s="158"/><c r="F38" s="68"><f t="shared" si="0"/><v>0</v></c><c r="G38" s="158"><v>0</v></c><c r="H38" s="158"><v>0</v></c><c r="I38" s="158"><v>0</v></c><c r="J38" s="158"><v>0</v></c><c r="K38" s="158"><v>0</v></c><c r="L38" s="158"/><c r="M38" s="68"><f t="shared" si="2"/><v>0</v></c><c r="N38" s="223"><v>0</v></c><c r="O38" s="223"><v>0</v></c><c r="P38" s="223"><v>0</v></c><c r="Q38" s="223"><v>0</v></c><c r="R38" s="223"><v>0</v></c><c r="S38" s="223"><v>0</v></c><c r="T38" s="68"><f t="shared" si="4"/><v>0</v></c><c r="U38" s="68"><f t="shared" si="5"/><v>0</v></c></row><row r="39" spans="1:21" s="21" customFormat="1" ht="15.75"><c r="A39" s="22"/><c r="B39" s="198" t="str"><f>Translation!A81</f><v>Education</v></c><c r="C39" s="158"><v>17</v></c><c r="D39" s="158"/><c r="E39" s="158"/><c r="F39" s="68"><f t="shared" si="0"/><v>17</v></c><c r="G39" s="158"><v>10</v></c><c r="H39" s="158"><v>0</v></c><c r="I39" s="158"><v>0</v></c><c r="J39" s="158"><v>7</v></c><c r="K39" s="158"><v>0</v></c><c r="L39" s="158"/><c r="M39" s="68"><f t="shared" si="2"/><v>17</v></c><c r="N39" s="223"><v>0</v></c><c r="O39" s="223"><v>0</v></c><c r="P39" s="223"><v>1</v></c><c r="Q39" s="223"><v>0</v></c><c r="R39" s="223"><v>0</v></c><c r="S39" s="223"><v>0</v></c><c r="T39" s="68"><f t="shared" si="4"/><v>1</v></c><c r="U39" s="68"><f t="shared" si="5"/><v>35</v></c></row><row r="40" spans="1:21" s="21" customFormat="1" ht="15.75"><c r="A40" s="22"/><c r="B40" s="198" t="str"><f>Translation!A82</f><v>Human health and social work activities</v></c><c r="C40" s="158"><v>9</v></c><c r="D40" s="158"/><c r="E40" s="158"/><c r="F40" s="68"><f t="shared" si="0"/><v>9</v></c><c r="G40" s="158"><v>5</v></c><c r="H40" s="158"><v>0</v></c><c r="I40" s="158"><v>0</v></c><c r="J40" s="158"><v>3</v></c><c r="K40" s="158"><v>0</v></c><c r="L40" s="158"/><c r="M40" s="68"><f t="shared" si="2"/><v>8</v></c><c r="N40" s="223"><v>0</v></c><c r="O40" s="223"><v>0</v></c><c r="P40" s="223"><v>0</v></c><c r="Q40" s="223"><v>0</v></c><c r="R40" s="223"><v>0</v></c><c r="S40" s="223"><v>0</v></c><c r="T40" s="68"><f t="shared" si="4"/><v>0</v></c><c r="U40" s="68"><f t="shared" si="5"/><v>17</v></c></row><row r="41" spans="1:21" s="21" customFormat="1" ht="15.75"><c r="A41" s="22"/><c r="B41" s="198" t="str"><f>Translation!A83</f><v>Other services</v></c><c r="C41" s="158"><v>1078</v></c><c r="D41" s="158"/><c r="E41" s="158"/><c r="F41" s="68"><f t="shared" si="0"/><v>1078</v></c><c r="G41" s="158"><v>602</v></c><c r="H41" s="158"><v>0</v></c><c r="I41" s="158"><v>0</v></c><c r="J41" s="158"><v>422</v></c><c r="K41" s="158"><v>0</v></c><c r="L41" s="158"/><c r="M41" s="68"><f t="shared" si="2"/><v>1024</v></c><c r="N41" s="223"><v>0</v></c><c r="O41" s="223"><v>0</v></c><c r="P41" s="223"><v>46</v></c><c r="Q41" s="223"><v>0</v></c><c r="R41" s="223"><v>0</v></c><c r="S41" s="223"><v>15</v></c><c r="T41" s="68"><f t="shared" si="4"/><v>61</v></c><c r="U41" s="68"><f t="shared" si="5"/><v>2163</v></c></row><row r="42" spans="1:21" s="21" customFormat="1" ht="15.75"><c r="A42" s="22"/><c r="B42" s="198" t="str"><f>Translation!A84</f><v>Public lighting</v></c><c r="C42" s="158"><v>155</v></c><c r="D42" s="158"/><c r="E42" s="158"/><c r="F42" s="68"><f t="shared" si="0"/><v>155</v></c><c r="G42" s="158"><v>0</v></c><c r="H42" s="158"><v>0</v></c><c r="I42" s="158"><v>0</v></c><c r="J42" s="158"><v>0</v></c><c r="K42" s="158"><v>0</v></c><c r="L42" s="158"/><c r="M42" s="68"><f t="shared" si="2"/><v>0</v></c><c r="N42" s="223"><v>0</v></c><c r="O42" s="223"><v>0</v></c><c r="P42" s="223"><v>0</v></c><c r="Q42" s="223"><v>0</v></c><c r="R42" s="223"><v>0</v></c><c r="S42" s="223"><v>0</v></c><c r="T42" s="68"><f t="shared" si="4"/><v>0</v></c><c r="U42" s="68"><f t="shared" si="5"/><v>155</v></c></row><row r="43" spans="1:21" s="21" customFormat="1" ht="15.75"><c r="A43" s="22"/><c r="B43" s="65" t="str"><f>Translation!A85</f><v>TRANSPORTS</v></c><c r="C43" s="124"><f>SUM(C44:C47)</f><v>0</v></c><c r="D43" s="124"><f>SUM(D44:D47)</f><v>0</v></c><c r="E43" s="124"><f>SUM(E44:E47)</f><v>0</v></c><c r="F43" s="68"><f t="shared" si="0"/><v>0</v></c><c r="G43" s="124"><f t="shared" ref="G43:J43" si="12">SUM(G44:G47)</f><v>0</v></c><c r="H43" s="124"><f t="shared" si="12"/><v>11469</v></c><c r="I43" s="124"><f t="shared" si="12"/><v>10634</v></c><c r="J43" s="124"><f t="shared" si="12"/><v>0</v></c><c r="K43" s="124"><f>SUM(K44:K47)</f><v>0</v></c><c r="L43" s="124"><f t="shared" ref="L43" si="13">SUM(L44:L47)</f><v>0</v></c><c r="M43" s="68"><f t="shared" si="2"/><v>22103</v></c><c r="N43" s="124"><f t="shared" ref="N43:S43" si="14">SUM(N44:N47)</f><v>0</v></c><c r="O43" s="124"><f t="shared" si="14"/><v>0</v></c><c r="P43" s="124"><f t="shared" si="14"/><v>0</v></c><c r="Q43" s="124"><f t="shared" si="14"/><v>0</v></c><c r="R43" s="124"><f t="shared" si="14"/><v>0</v></c><c r="S43" s="124"><f t="shared" si="14"/><v>0</v></c><c r="T43" s="68"><f t="shared" si="4"/><v>0</v></c><c r="U43" s="68"><f t="shared" si="5"/><v>22103</v></c></row><row r="44" spans="1:21" s="21" customFormat="1" ht="45"><c r="A44" s="22"/><c r="B44" s="198" t="str"><f>Translation!A86</f><v>Passenger road transport and other passenger road transport services (public transports, taxi, tourism, school buses, etc.)</v></c><c r="C44" s="158"/><c r="D44" s="158"/><c r="E44" s="158"/><c r="F44" s="68"><f t="shared" si="0"/><v>0</v></c><c r="G44" s="158"><v>0</v></c><c r="H44" s="158"><v>206</v></c><c r="I44" s="158"><v>191</v></c><c r="J44" s="158"/><c r="K44" s="158"/><c r="L44" s="158"/><c r="M44" s="68"><f t="shared" si="2"/><v>397</v></c><c r="N44" s="158"/><c r="O44" s="158"/><c r="P44" s="158"/><c r="Q44" s="158"/><c r="R44" s="158"/><c r="S44" s="158"><v>0</v></c><c r="T44" s="68"><f t="shared" si="4"/><v>0</v></c><c r="U44" s="68"><f t="shared" si="5"/><v>397</v></c></row><row r="45" spans="1:21" s="21" customFormat="1" ht="15.75"><c r="A45" s="22"/><c r="B45" s="198" t="str"><f>Translation!A87</f><v>Freight transport by road and removal services</v></c><c r="C45" s="158"/><c r="D45" s="158"/><c r="E45" s="158"/><c r="F45" s="68"><f t="shared" si="0"/><v>0</v></c><c r="G45" s="158"><v>0</v></c><c r="H45" s="158"><v>3681</v></c><c r="I45" s="158"><v>3413</v></c><c r="J45" s="158"/><c r="K45" s="158"/><c r="L45" s="158"/><c r="M45" s="68"><f t="shared" si="2"/><v>7094</v></c><c r="N45" s="158"/><c r="O45" s="158"/><c r="P45" s="158"/><c r="Q45" s="158"/><c r="R45" s="158"/><c r="S45" s="158"/><c r="T45" s="68"><f t="shared" si="4"/><v>0</v></c><c r="U45" s="68"><f t="shared" si="5"/><v>7094</v></c></row><row r="46" spans="1:21" s="21" customFormat="1" ht="15.75"><c r="A46" s="22"/><c r="B46" s="198" t="str"><f>Translation!A88</f><v>Other fleet for public and private services</v></c><c r="C46" s="158"/><c r="D46" s="158"/><c r="E46" s="158"/><c r="F46" s="68"><f t="shared" si="0"/><v>0</v></c><c r="G46" s="158"><v>0</v></c><c r="H46" s="158"><v>0</v></c><c r="I46" s="158"><v>0</v></c><c r="J46" s="158"/><c r="K46" s="158"/><c r="L46" s="158"/><c r="M46" s="68"><f t="shared" si="2"/><v>0</v></c><c r="N46" s="158"/><c r="O46" s="158"/><c r="P46" s="158"/><c r="Q46" s="158"/><c r="R46" s="158"/><c r="S46" s="158"/><c r="T46" s="68"><f t="shared" si="4"/><v>0</v></c><c r="U46" s="68"><f t="shared" si="5"/><v>0</v></c></row><row r="47" spans="1:21" s="21" customFormat="1" ht="15.75"><c r="A47" s="22"/><c r="B47" s="197" t="str"><f>Translation!A89</f><v>Private transports</v></c><c r="C47" s="158"/><c r="D47" s="158"/><c r="E47" s="158"/><c r="F47" s="68"><f t="shared" si="0"/><v>0</v></c><c r="G47" s="158"><v>0</v></c><c r="H47" s="158"><v>7582</v></c><c r="I47" s="158"><v>7030</v></c><c r="J47" s="158"/><c r="K47" s="158"/><c r="L47" s="158"/><c r="M47" s="68"><f t="shared" si="2"/><v>14612</v></c><c r="N47" s="158"/><c r="O47" s="158"/><c r="P47" s="158"/><c r="Q47" s="158"/><c r="R47" s="158"/><c r="S47" s="158"/><c r="T47" s="68"><f t="shared" si="4"/><v>0</v></c><c r="U47" s="68"><f t="shared" si="5"/><v>14612</v></c></row><row r="48" spans="1:21" s="21" customFormat="1" ht="15.75"><c r="A48" s="22"/><c r="B48" s="77" t="str"><f>Translation!A117</f><v>TOTAL FOR INTERNAL MARKET</v></c><c r="C48" s="69"><f>C17+C27+C30+C34+C43</f><v>8452</v></c><c r="D48" s="69"><f>D17+D27+D30+D34+D43</f><v>0</v></c><c r="E48" s="69"><f>E17+E27+E30+E34+E43</f><v>0</v></c><c r="F48" s="68"><f t="shared" si="0"/><v>8452</v></c><c r="G48" s="69"><f>G17+G27+G30+G34+G43</f><v>4205</v></c><c r="H48" s="69"><f t="shared" ref="H48:L48" si="15">H17+H27+H30+H34+H43</f><v>11469</v></c><c r="I48" s="69"><f t="shared" si="15"/><v>10634</v></c><c r="J48" s="69"><f>J17+J27+J30+J34+J43</f><v>1896</v></c><c r="K48" s="69"><f t="shared" si="15"/><v>0</v></c><c r="L48" s="69"><f t="shared" si="15"/><v>0</v></c><c r="M48" s="68"><f>SUM(G48:L48)</f><v>28204</v></c><c r="N48" s="69"><f t="shared" ref="N48:S48" si="16">N17+N27+N30+N34+N43</f><v>0</v></c><c r="O48" s="69"><f t="shared" si="16"/><v>0</v></c><c r="P48" s="69"><f t="shared" si="16"/><v>588</v></c><c r="Q48" s="69"><f t="shared" si="16"/><v>14</v></c><c r="R48" s="69"><f t="shared" si="16"/><v>0</v></c><c r="S48" s="69"><f t="shared" si="16"/><v>597</v></c><c r="T48" s="68"><f t="shared" si="4"/><v>1199</v></c><c r="U48" s="68"><f t="shared" si="5"/><v>37855</v></c></row><row r="49" spans="2:32" s="66" customFormat="1" ht="30"><c r="B49" s="197" t="str"><f>Translation!A90</f><v>Reexportation (ships, airplanes, industrial free zones, national and international militar installations, etc.)</v></c><c r="C49" s="158"/><c r="D49" s="158"/><c r="E49" s="158"/><c r="F49" s="68"><f t="shared" si="0"/><v>0</v></c><c r="G49" s="158"/><c r="H49" s="158"/><c r="I49" s="158"/><c r="J49" s="158"/><c r="K49" s="158"/><c r="L49" s="158"/><c r="M49" s="68"><f t="shared" si="2"/><v>0</v></c><c r="N49" s="158"/><c r="O49" s="158"/><c r="P49" s="158"/><c r="Q49" s="158"/><c r="R49" s="158"/><c r="S49" s="158"/><c r="T49" s="68"><f t="shared" si="4"/><v>0</v></c><c r="U49" s="68"><f t="shared" si="5"/><v>0</v></c></row><row r="50" spans="2:32" s="66" customFormat="1" ht="30"><c r="B50" s="197" t="str"><f>Translation!A91</f><v>Activities with intensive use of energy for exportation (to exclude in the island energy balance)</v></c><c r="C50" s="158"/><c r="D50" s="158"/><c r="E50" s="158"/><c r="F50" s="68"><f t="shared" si="0"/><v>0</v></c><c r="G50" s="158"/><c r="H50" s="158"/><c r="I50" s="158"/><c r="J50" s="158"/><c r="K50" s="158"/><c r="L50" s="158"/><c r="M50" s="68"><f t="shared" si="2"/><v>0</v></c><c r="N50" s="158"/><c r="O50" s="158"/><c r="P50" s="158"/><c r="Q50" s="158"/><c r="R50" s="158"/><c r="S50" s="158"/><c r="T50" s="68"><f t="shared" si="4"/><v>0</v></c><c r="U50" s="68"><f t="shared" si="5"/><v>0</v></c></row><row r="51" spans="2:32" s="66" customFormat="1" ht="15.75"><c r="B51" s="197" t="str"><f>Translation!A92</f><v>Other (to exclude in the island energy balance)</v></c><c r="C51" s="158"/><c r="D51" s="158"/><c r="E51" s="158"/><c r="F51" s="68"><f t="shared" si="0"/><v>0</v></c><c r="G51" s="158"/><c r="H51" s="158"/><c r="I51" s="158"/><c r="J51" s="158"/><c r="K51" s="158"/><c r="L51" s="158"/><c r="M51" s="68"><f t="shared" si="2"/><v>0</v></c><c r="N51" s="158"/><c r="O51" s="158"/><c r="P51" s="158"/><c r="Q51" s="158"/><c r="R51" s="158"/><c r="S51" s="158"/><c r="T51" s="68"><f t="shared" si="4"/><v>0</v></c><c r="U51" s="68"><f t="shared" si="5"/><v>0</v></c></row><row r="52" spans="2:32" s="55" customFormat="1" ht="15.75"><c r="B52" s="77" t="str"><f>Translation!A118</f><v>TOTAL</v></c><c r="C52" s="57"><f>SUM(C49:C51)</f><v>0</v></c><c r="D52" s="57"><f>SUM(D49:D51)</f><v>0</v></c><c r="E52" s="57"><f>SUM(E49:E51)</f><v>0</v></c><c r="F52" s="68"><f t="shared" si="0"/><v>0</v></c><c r="G52" s="57"><f t="shared" ref="G52:L52" si="17">SUM(G49:G51)</f><v>0</v></c><c r="H52" s="57"><f t="shared" si="17"/><v>0</v></c><c r="I52" s="57"><f t="shared" si="17"/><v>0</v></c><c r="J52" s="57"><f t="shared" si="17"/><v>0</v></c><c r="K52" s="57"><f t="shared" si="17"/><v>0</v></c><c r="L52" s="57"><f t="shared" si="17"/><v>0</v></c><c r="M52" s="68"><f t="shared" si="2"/><v>0</v></c><c r="N52" s="57"><f t="shared" ref="N52:S52" si="18">SUM(N49:N51)</f><v>0</v></c><c r="O52" s="57"><f t="shared" si="18"/><v>0</v></c><c r="P52" s="57"><f t="shared" si="18"/><v>0</v></c><c r="Q52" s="57"><f t="shared" si="18"/><v>0</v></c><c r="R52" s="57"><f t="shared" si="18"/><v>0</v></c><c r="S52" s="57"><f t="shared" si="18"/><v>0</v></c><c r="T52" s="68"><f t="shared" si="4"/><v>0</v></c><c r="U52" s="68"><f t="shared" si="5"/><v>0</v></c></row><row r="53" spans="2:32" s="153" customFormat="1" ht="15.75"><c r="B53" s="129"/><c r="C53" s="152"/><c r="D53" s="152"/><c r="E53" s="152"/><c r="F53" s="152"/><c r="G53" s="152"/><c r="H53" s="152"/><c r="I53" s="152"/><c r="J53" s="152"/><c r="K53" s="152"/><c r="L53" s="152"/><c r="M53" s="152"/><c r="N53" s="152"/><c r="O53" s="152"/><c r="P53" s="152"/><c r="Q53" s="152"/><c r="R53" s="152"/></row><row r="54" spans="2:32" s="91" customFormat="1" ht="31.5"><c r="B54" s="92" t="str"><f>Translation!A119</f><v>SECONDARY ENERGY PRODUCTION AND ENERGY FLUXES</v></c><c r="C54" s="94"/><c r="D54" s="94"/><c r="E54" s="94"/><c r="F54" s="94"/><c r="G54" s="94"/><c r="H54" s="94"/><c r="I54" s="94"/><c r="J54" s="94"/><c r="K54" s="94"/><c r="L54" s="94"/><c r="M54" s="94"/><c r="N54" s="94"/><c r="O54" s="94"/><c r="P54" s="94"/><c r="Q54" s="94"/><c r="R54" s="94"/><c r="S54" s="94"/><c r="T54" s="94"/><c r="U54" s="94"/><c r="V54" s="94"/><c r="W54" s="94"/><c r="X54" s="95"/><c r="AD54" s="93" t="str"><f>Translation!$A$21</f><v>[MWh]</v></c></row><row r="55" spans="2:32" s="55" customFormat="1" ht="32.25" customHeight="1"><c r="B55" s="304" t="str"><f>Translation!A120</f><v>PRODUCTION SECTOR</v></c><c r="C55" s="309" t="str"><f>Translation!A121</f><v>ENERGY SOURCE</v></c><c r="D55" s="310"/><c r="E55" s="310"/><c r="F55" s="310"/><c r="G55" s="310"/><c r="H55" s="310"/><c r="I55" s="310"/><c r="J55" s="310"/><c r="K55" s="310"/><c r="L55" s="310"/><c r="M55" s="310"/><c r="N55" s="310"/><c r="O55" s="310"/><c r="P55" s="310"/><c r="Q55" s="310"/><c r="R55" s="310"/><c r="S55" s="311"/><c r="T55" s="309" t="str"><f>Translation!A138</f><v>SECONDARY ENERGY CONVERSION</v></c><c r="U55" s="310"/><c r="V55" s="311"/><c r="W55" s="298" t="str"><f>Translation!A129</f><v>ENERGY FLUXES</v></c><c r="X55" s="299"/><c r="Y55" s="299"/><c r="Z55" s="299"/><c r="AA55" s="299"/><c r="AB55" s="300"/><c r="AC55" s="315" t="str"><f>Translation!A118</f><v>TOTAL</v></c><c r="AD55" s="263" t="str"><f>Translation!A137</f><v>Distribution losses and self-consumption</v></c></row><row r="56" spans="2:32" s="55" customFormat="1" ht="18" customHeight="1"><c r="B56" s="305"/><c r="C56" s="312" t="str"><f>Translation!A98</f><v>Fossil fuels</v></c><c r="D56" s="313"/><c r="E56" s="313"/><c r="F56" s="313"/><c r="G56" s="313"/><c r="H56" s="313"/><c r="I56" s="314"/><c r="J56" s="312" t="str"><f>Translation!A106</f><v>Renewable energy sources (from systems connected to public networks)</v></c><c r="K56" s="313"/><c r="L56" s="313"/><c r="M56" s="313"/><c r="N56" s="313"/><c r="O56" s="313"/><c r="P56" s="313"/><c r="Q56" s="313"/><c r="R56" s="314"/><c r="S56" s="263" t="str"><f>Translation!A116</f><v>Subtotal</v></c><c r="T56" s="296" t="str"><f>Translation!A139</f><v>Electricity conversion to cold</v></c><c r="U56" s="296" t="str"><f>Translation!A140</f><v>Heat conversion to cold</v></c><c r="V56" s="263" t="str"><f>Translation!A116</f><v>Subtotal</v></c><c r="W56" s="317" t="str"><f>Translation!A130</f><v>Storage</v></c><c r="X56" s="318"/><c r="Y56" s="316" t="str"><f>Translation!A133</f><v>External connection</v></c><c r="Z56" s="316"/><c r="AA56" s="304" t="str"><f>Translation!A136</f><v>Reexportation and external consumption</v></c><c r="AB56" s="263" t="str"><f>Translation!A116</f><v>Subtotal</v></c><c r="AC56" s="315"/><c r="AD56" s="263"/></row><row r="57" spans="2:32" s="55" customFormat="1" ht="69.75" customHeight="1"><c r="B57" s="73" t="str"><f>Translation!A122</f><v>Energy product</v></c><c r="C57" s="228" t="str"><f>Translation!A99</f><v>Fueloil</v></c><c r="D57" s="228" t="str"><f>Translation!A100</f><v>Diesel</v></c><c r="E57" s="228" t="str"><f>Translation!A101</f><v>Gasoline</v></c><c r="F57" s="228" t="str"><f>Translation!A102</f><v>LPG</v></c><c r="G57" s="228" t="str"><f>Translation!A103</f><v>Natural gas</v></c><c r="H57" s="228" t="str"><f>Translation!A104</f><v>Coal</v></c><c r="I57" s="228" t="str"><f>Translation!A116</f><v>Subtotal</v></c><c r="J57" s="228" t="str"><f>Translation!A108</f><v>Hydro</v></c><c r="K57" s="228" t="str"><f>Translation!A109</f><v>Wind</v></c><c r="L57" s="228" t="str"><f>Translation!A110</f><v>Solar</v></c><c r="M57" s="228" t="str"><f>Translation!A111</f><v>Geothermal</v></c><c r="N57" s="228" t="str"><f>Translation!A112</f><v>Ocean</v></c><c r="O57" s="228" t="str"><f>Translation!A113</f><v>Biomass</v></c><c r="P57" s="228" t="str"><f>Translation!A114</f><v>Urban waste</v></c><c r="Q57" s="228" t="str"><f>Translation!A115</f><v>Energy recovery</v></c><c r="R57" s="228" t="str"><f>Translation!A116</f><v>Subtotal</v></c><c r="S57" s="263"/><c r="T57" s="297"/><c r="U57" s="297"/><c r="V57" s="263"/><c r="W57" s="234" t="str"><f>Translation!A131</f><v>Input to storage</v></c><c r="X57" s="234" t="str"><f>Translation!A132</f><v>Output from storage</v></c><c r="Y57" s="234" t="str"><f>Translation!A134</f><v>Import to island</v></c><c r="Z57" s="234" t="str"><f>Translation!A135</f><v>Export from island</v></c><c r="AA57" s="305"/><c r="AB57" s="263"/><c r="AC57" s="315"/><c r="AD57" s="263"/></row><row r="58" spans="2:32" s="55" customFormat="1" ht="15.75"><c r="B58" s="199" t="str"><f>Translation!A123</f><v>Electricity</v></c><c r="C58" s="164"><v>2041</v></c><c r="D58" s="164"><v>119</v></c><c r="E58" s="164"/><c r="F58" s="164"/><c r="G58" s="164"><v>6293</v></c><c r="H58" s="164"/><c r="I58" s="63"><f>SUM(C58:H58)</f><v>8453</v></c><c r="J58" s="164"/><c r="K58" s="164"/><c r="L58" s="164"/><c r="M58" s="164"/><c r="N58" s="164"/><c r="O58" s="164"/><c r="P58" s="164"/><c r="Q58" s="164"/><c r="R58" s="63"><f>SUM(J58:Q58)</f><v>0</v></c><c r="S58" s="63"><f>I58+R58</f><v>8453</v></c><c r="T58" s="164"/><c r="U58" s="164"/><c r="V58" s="63"><f>-T58</f><v>0</v></c><c r="W58" s="164"/><c r="X58" s="164"/><c r="Y58" s="164"/><c r="Z58" s="164"/><c r="AA58" s="201"><f>$C$49+$C$50+$C$51</f><v>0</v></c><c r="AB58" s="63"><f>-SUM(W58)+SUM(X58:Y58)-SUM(Z58:AA58)</f><v>0</v></c><c r="AC58" s="68"><f>S58+V58+AB58</f><v>8453</v></c><c r="AD58" s="202"><f>AC58-C48</f><v>1</v></c></row><row r="59" spans="2:32" s="55" customFormat="1" ht="15.75"><c r="B59" s="198" t="str"><f>Translation!A124</f><v>Heat</v></c><c r="C59" s="164"/><c r="D59" s="164"/><c r="E59" s="164"/><c r="F59" s="164"/><c r="G59" s="164"/><c r="H59" s="164"/><c r="I59" s="63"><f>SUM(C59:H59)</f><v>0</v></c><c r="J59" s="164"/><c r="K59" s="164"/><c r="L59" s="164"/><c r="M59" s="164"/><c r="N59" s="164"/><c r="O59" s="164"/><c r="P59" s="164"/><c r="Q59" s="164"/><c r="R59" s="63"><f>SUM(J59:Q59)</f><v>0</v></c><c r="S59" s="63"><f>I59+R59</f><v>0</v></c><c r="T59" s="164"/><c r="U59" s="164"/><c r="V59" s="63"><f>-U59</f><v>0</v></c><c r="W59" s="164"/><c r="X59" s="164"/><c r="Y59" s="164"/><c r="Z59" s="164"/><c r="AA59" s="201"><f>$D$49+$D$50+$D$51</f><v>0</v></c><c r="AB59" s="63"><f>-SUM(W59)+SUM(X59:Y59)-SUM(Z59:AA59)</f><v>0</v></c><c r="AC59" s="68"><f>S59+V59+AB59</f><v>0</v></c><c r="AD59" s="202"><f>AC59-D48</f><v>0</v></c></row><row r="60" spans="2:32" s="55" customFormat="1" ht="15.75"><c r="B60" s="198" t="str"><f>Translation!A125</f><v>Cold</v></c><c r="C60" s="164"/><c r="D60" s="164"/><c r="E60" s="164"/><c r="F60" s="164"/><c r="G60" s="164"/><c r="H60" s="164"/><c r="I60" s="63"><f>SUM(C60:H60)</f><v>0</v></c><c r="J60" s="164"/><c r="K60" s="164"/><c r="L60" s="164"/><c r="M60" s="164"/><c r="N60" s="164"/><c r="O60" s="164"/><c r="P60" s="164"/><c r="Q60" s="164"/><c r="R60" s="63"><f>SUM(J60:Q60)</f><v>0</v></c><c r="S60" s="63"><f>I60+R60</f><v>0</v></c><c r="T60" s="164"/><c r="U60" s="164"/><c r="V60" s="63"><f>SUM(T60:U60)</f><v>0</v></c><c r="W60" s="164"/><c r="X60" s="164"/><c r="Y60" s="164"/><c r="Z60" s="164"/><c r="AA60" s="201"><f>$E$49+$E$50+$E$51</f><v>0</v></c><c r="AB60" s="63"><f>-SUM(W60)+SUM(X60:Y60)-SUM(Z60:AA60)</f><v>0</v></c><c r="AC60" s="68"><f>S60+V60+AB60</f><v>0</v></c><c r="AD60" s="202"><f>AC60-E48</f><v>0</v></c></row><row r="61" spans="2:32" s="55" customFormat="1" ht="15.75"><c r="B61" s="227" t="str"><f>Translation!A118</f><v>TOTAL</v></c><c r="C61" s="57"><f t="shared" ref="C61:AD61" si="19">SUM(C58:C60)</f><v>2041</v></c><c r="D61" s="57"><f t="shared" si="19"/><v>119</v></c><c r="E61" s="57"><f t="shared" si="19"/><v>0</v></c><c r="F61" s="57"><f t="shared" si="19"/><v>0</v></c><c r="G61" s="57"><f t="shared" si="19"/><v>6293</v></c><c r="H61" s="57"><f t="shared" si="19"/><v>0</v></c><c r="I61" s="57"><f t="shared" si="19"/><v>8453</v></c><c r="J61" s="57"><f t="shared" si="19"/><v>0</v></c><c r="K61" s="57"><f t="shared" si="19"/><v>0</v></c><c r="L61" s="57"><f t="shared" si="19"/><v>0</v></c><c r="M61" s="57"><f t="shared" si="19"/><v>0</v></c><c r="N61" s="57"><f t="shared" si="19"/><v>0</v></c><c r="O61" s="57"><f t="shared" si="19"/><v>0</v></c><c r="P61" s="57"><f t="shared" si="19"/><v>0</v></c><c r="Q61" s="57"><f t="shared" si="19"/><v>0</v></c><c r="R61" s="57"><f t="shared" si="19"/><v>0</v></c><c r="S61" s="57"><f t="shared" si="19"/><v>8453</v></c><c r="T61" s="57"><f t="shared" si="19"/><v>0</v></c><c r="U61" s="57"><f t="shared" si="19"/><v>0</v></c><c r="V61" s="57"><f t="shared" si="19"/><v>0</v></c><c r="W61" s="57"><f t="shared" si="19"/><v>0</v></c><c r="X61" s="57"><f t="shared" si="19"/><v>0</v></c><c r="Y61" s="57"><f t="shared" si="19"/><v>0</v></c><c r="Z61" s="57"><f t="shared" si="19"/><v>0</v></c><c r="AA61" s="57"><f t="shared" si="19"/><v>0</v></c><c r="AB61" s="57"><f t="shared" si="19"/><v>0</v></c><c r="AC61" s="57"><f t="shared" si="19"/><v>8453</v></c><c r="AD61" s="57"><f t="shared" si="19"/><v>1</v></c></row><row r="62" spans="2:32" s="55" customFormat="1" ht="1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1" customFormat="1" ht="31.5"><c r="B63" s="92" t="str"><f>Translation!A126</f><v>PRIMARY ENERGY CONVERTED TO SECONDARY ENERGY (primary energy consumption)</v></c><c r="C63" s="96"/><c r="D63" s="96"/><c r="E63" s="96"/><c r="F63" s="96"/><c r="G63" s="96"/><c r="H63" s="96"/><c r="I63" s="96"/><c r="J63" s="96"/><c r="K63" s="96"/><c r="L63" s="96"/><c r="M63" s="96"/><c r="N63" s="96"/><c r="O63" s="96"/><c r="P63" s="96"/><c r="Q63" s="96"/><c r="R63" s="96"/><c r="S63" s="93"/><c r="T63" s="93" t="str"><f>Translation!$A$21</f><v>[MWh]</v></c><c r="U63" s="97"/><c r="V63" s="97"/><c r="W63" s="98"/><c r="X63" s="97"/><c r="Y63" s="97"/><c r="Z63" s="97"/><c r="AA63" s="97"/><c r="AB63" s="97"/><c r="AC63" s="97"/><c r="AD63" s="97"/><c r="AE63" s="97"/></row><row r="64" spans="2:32" s="55" customFormat="1" ht="30" customHeight="1"><c r="B64" s="304" t="str"><f>Translation!A120</f><v>PRODUCTION SECTOR</v></c><c r="C64" s="323" t="str"><f>Translation!A142</f><v>PRIMARY ENERGY SOURCE</v></c><c r="D64" s="324"/><c r="E64" s="324"/><c r="F64" s="324"/><c r="G64" s="324"/><c r="H64" s="324"/><c r="I64" s="324"/><c r="J64" s="324"/><c r="K64" s="324"/><c r="L64" s="324"/><c r="M64" s="324"/><c r="N64" s="324"/><c r="O64" s="324"/><c r="P64" s="324"/><c r="Q64" s="324"/><c r="R64" s="324"/><c r="S64" s="325"/><c r="T64" s="319" t="str"><f>Translation!A127</f><v>Conversion losses from primary to secondary energy</v></c><c r="U64" s="61"/><c r="V64" s="61"/><c r="W64" s="72"/><c r="X64" s="61"/><c r="Y64" s="61"/><c r="Z64" s="61"/><c r="AA64" s="61"/><c r="AB64" s="61"/><c r="AC64" s="61"/><c r="AD64" s="61"/><c r="AE64" s="61"/></row><row r="65" spans="2:32" s="55" customFormat="1" ht="15" customHeight="1"><c r="B65" s="305"/><c r="C65" s="323" t="str"><f>Translation!A98</f><v>Fossil fuels</v></c><c r="D65" s="324"/><c r="E65" s="324"/><c r="F65" s="324"/><c r="G65" s="324"/><c r="H65" s="324"/><c r="I65" s="325"/><c r="J65" s="323" t="str"><f>Translation!A107</f><v>Renewable energy sources</v></c><c r="K65" s="324"/><c r="L65" s="324"/><c r="M65" s="324"/><c r="N65" s="324"/><c r="O65" s="324"/><c r="P65" s="324"/><c r="Q65" s="324"/><c r="R65" s="325"/><c r="S65" s="322" t="str"><f>Translation!A118</f><v>TOTAL</v></c><c r="T65" s="320"/><c r="U65" s="61"/><c r="V65" s="61"/><c r="W65" s="72"/><c r="X65" s="61"/><c r="Y65" s="61"/><c r="Z65" s="61"/><c r="AA65" s="61"/><c r="AB65" s="61"/><c r="AC65" s="61"/><c r="AD65" s="61"/><c r="AE65" s="61"/></row><row r="66" spans="2:32" s="55" customFormat="1" ht="69.75" customHeight="1"><c r="B66" s="73" t="str"><f>Translation!A122</f><v>Energy product</v></c><c r="C66" s="235" t="str"><f>Translation!A99</f><v>Fueloil</v></c><c r="D66" s="235" t="str"><f>Translation!A100</f><v>Diesel</v></c><c r="E66" s="235" t="str"><f>Translation!A101</f><v>Gasoline</v></c><c r="F66" s="235" t="str"><f>Translation!A102</f><v>LPG</v></c><c r="G66" s="235" t="str"><f>Translation!A103</f><v>Natural gas</v></c><c r="H66" s="235" t="str"><f>Translation!A104</f><v>Coal</v></c><c r="I66" s="235" t="str"><f>Translation!A116</f><v>Subtotal</v></c><c r="J66" s="235" t="str"><f>Translation!A108</f><v>Hydro</v></c><c r="K66" s="235" t="str"><f>Translation!A109</f><v>Wind</v></c><c r="L66" s="235" t="str"><f>Translation!A110</f><v>Solar</v></c><c r="M66" s="235" t="str"><f>Translation!A111</f><v>Geothermal</v></c><c r="N66" s="235" t="str"><f>Translation!A112</f><v>Ocean</v></c><c r="O66" s="235" t="str"><f>Translation!A113</f><v>Biomass</v></c><c r="P66" s="235" t="str"><f>Translation!A114</f><v>Urban waste</v></c><c r="Q66" s="235" t="str"><f>Translation!A115</f><v>Energy recovery</v></c><c r="R66" s="235" t="str"><f>Translation!A116</f><v>Subtotal</v></c><c r="S66" s="322"/><c r="T66" s="321"/><c r="U66" s="61"/><c r="V66" s="61"/><c r="W66" s="72"/><c r="X66" s="61"/><c r="Y66" s="61"/><c r="Z66" s="61"/><c r="AA66" s="61"/><c r="AB66" s="61"/><c r="AC66" s="61"/><c r="AD66" s="61"/><c r="AE66" s="61"/></row><row r="67" spans="2:32" s="55" customFormat="1" ht="15.75"><c r="B67" s="199" t="str"><f>Translation!A123</f><v>Electricity</v></c><c r="C67" s="164"><v>5831</v></c><c r="D67" s="164"><v>384</v></c><c r="E67" s="164"/><c r="F67" s="164"/><c r="G67" s="164"><v>14032</v></c><c r="H67" s="164"/><c r="I67" s="63"><f>SUM(C67:H67)</f><v>20247</v></c><c r="J67" s="200"><f>J58</f><v>0</v></c><c r="K67" s="200"><f t="shared" ref="K67:Q67" si="20">K58</f><v>0</v></c><c r="L67" s="200"><f t="shared" si="20"/><v>0</v></c><c r="M67" s="200"><f t="shared" si="20"/><v>0</v></c><c r="N67" s="200"><f t="shared" si="20"/><v>0</v></c><c r="O67" s="200"><f t="shared" si="20"/><v>0</v></c><c r="P67" s="200"><f t="shared" si="20"/><v>0</v></c><c r="Q67" s="200"><f t="shared" si="20"/><v>0</v></c><c r="R67" s="63"><f>SUM(J67:Q67)</f><v>0</v></c><c r="S67" s="63"><f>I67+R67</f><v>20247</v></c><c r="T67" s="75"><f>S67-AC58+AB58</f><v>11794</v></c><c r="U67" s="61"/><c r="V67" s="61"/><c r="W67" s="62"/><c r="X67" s="61"/><c r="Y67" s="61"/><c r="Z67" s="61"/><c r="AA67" s="61"/><c r="AB67" s="61"/><c r="AC67" s="61"/><c r="AD67" s="61"/><c r="AE67" s="61"/></row><row r="68" spans="2:32" s="55" customFormat="1" ht="15.75"><c r="B68" s="199" t="str"><f>Translation!A124</f><v>Heat</v></c><c r="C68" s="164"/><c r="D68" s="164"/><c r="E68" s="164"/><c r="F68" s="164"/><c r="G68" s="164"/><c r="H68" s="164"/><c r="I68" s="63"><f>SUM(C68:H68)</f><v>0</v></c><c r="J68" s="200"><f t="shared" ref="J68:Q69" si="21">J59</f><v>0</v></c><c r="K68" s="200"><f t="shared" si="21"/><v>0</v></c><c r="L68" s="200"><f t="shared" si="21"/><v>0</v></c><c r="M68" s="200"><f t="shared" si="21"/><v>0</v></c><c r="N68" s="200"><f t="shared" si="21"/><v>0</v></c><c r="O68" s="200"><f t="shared" si="21"/><v>0</v></c><c r="P68" s="200"><f t="shared" si="21"/><v>0</v></c><c r="Q68" s="200"><f t="shared" si="21"/><v>0</v></c><c r="R68" s="63"><f>SUM(J68:Q68)</f><v>0</v></c><c r="S68" s="63"><f>I68+R68</f><v>0</v></c><c r="T68" s="75"><f>S68-AC59+AB59</f><v>0</v></c><c r="U68" s="61"/><c r="V68" s="61"/><c r="W68" s="62"/><c r="X68" s="61"/><c r="Y68" s="61"/><c r="Z68" s="61"/><c r="AA68" s="61"/><c r="AB68" s="61"/><c r="AC68" s="61"/><c r="AD68" s="61"/><c r="AE68" s="61"/></row><row r="69" spans="2:32" s="55" customFormat="1" ht="15.75"><c r="B69" s="199" t="str"><f>Translation!A125</f><v>Cold</v></c><c r="C69" s="164"/><c r="D69" s="164"/><c r="E69" s="164"/><c r="F69" s="164"/><c r="G69" s="164"/><c r="H69" s="164"/><c r="I69" s="63"><f>SUM(C69:H69)</f><v>0</v></c><c r="J69" s="200"><f t="shared" si="21"/><v>0</v></c><c r="K69" s="200"><f t="shared" si="21"/><v>0</v></c><c r="L69" s="200"><f t="shared" si="21"/><v>0</v></c><c r="M69" s="200"><f t="shared" si="21"/><v>0</v></c><c r="N69" s="200"><f t="shared" si="21"/><v>0</v></c><c r="O69" s="200"><f t="shared" si="21"/><v>0</v></c><c r="P69" s="200"><f t="shared" si="21"/><v>0</v></c><c r="Q69" s="200"><f t="shared" si="21"/><v>0</v></c><c r="R69" s="63"><f>SUM(J69:Q69)</f><v>0</v></c><c r="S69" s="63"><f>I69+R69</f><v>0</v></c><c r="T69" s="75"><f>S69-AC60+AB60</f><v>0</v></c><c r="U69" s="61"/><c r="V69" s="61"/><c r="W69" s="62"/><c r="X69" s="61"/><c r="Y69" s="61"/><c r="Z69" s="61"/><c r="AA69" s="61"/><c r="AB69" s="61"/><c r="AC69" s="61"/><c r="AD69" s="61"/><c r="AE69" s="61"/></row><row r="70" spans="2:32" s="55" customFormat="1" ht="15.75"><c r="B70" s="227" t="str"><f>Translation!A118</f><v>TOTAL</v></c><c r="C70" s="57"><f t="shared" ref="C70:S70" si="22">SUM(C67:C69)</f><v>5831</v></c><c r="D70" s="57"><f t="shared" si="22"/><v>384</v></c><c r="E70" s="57"><f t="shared" si="22"/><v>0</v></c><c r="F70" s="57"><f t="shared" si="22"/><v>0</v></c><c r="G70" s="57"><f t="shared" si="22"/><v>14032</v></c><c r="H70" s="57"><f t="shared" si="22"/><v>0</v></c><c r="I70" s="57"><f t="shared" si="22"/><v>20247</v></c><c r="J70" s="57"><f t="shared" si="22"/><v>0</v></c><c r="K70" s="57"><f t="shared" si="22"/><v>0</v></c><c r="L70" s="57"><f t="shared" si="22"/><v>0</v></c><c r="M70" s="57"><f t="shared" si="22"/><v>0</v></c><c r="N70" s="57"><f t="shared" si="22"/><v>0</v></c><c r="O70" s="57"><f t="shared" si="22"/><v>0</v></c><c r="P70" s="57"><f t="shared" si="22"/><v>0</v></c><c r="Q70" s="57"><f t="shared" si="22"/><v>0</v></c><c r="R70" s="57"><f t="shared" si="22"/><v>0</v></c><c r="S70" s="57"><f t="shared" si="22"/><v>20247</v></c><c r="T70" s="75"><f>S70-AC61+AB61</f><v>11794</v></c><c r="U70" s="61"/><c r="V70" s="61"/><c r="W70" s="60"/><c r="X70" s="61"/><c r="Y70" s="61"/><c r="Z70" s="61"/><c r="AA70" s="61"/><c r="AB70" s="61"/><c r="AC70" s="61"/><c r="AD70" s="61"/><c r="AE70" s="61"/></row><row r="71" spans="2:32" s="55" customFormat="1" ht="15"><c r="B71" s="56"/></row><row r="72" spans="2:32" s="91" customFormat="1" ht="31.5"><c r="B72" s="92" t="str"><f>Translation!A143</f><v>PRIMARY ENERGY DEMAND</v></c><c r="C72" s="94"/><c r="D72" s="94"/><c r="E72" s="94"/><c r="F72" s="94"/><c r="G72" s="94"/><c r="H72" s="94"/><c r="I72" s="94"/><c r="J72" s="94"/><c r="K72" s="94"/><c r="L72" s="94"/><c r="M72" s="94"/><c r="N72" s="94"/><c r="O72" s="94"/><c r="P72" s="94"/><c r="Q72" s="94"/><c r="R72" s="94"/><c r="Y72" s="93" t="str"><f>Translation!$A$21</f><v>[MWh]</v></c></row><row r="73" spans="2:32" s="55" customFormat="1" ht="30" customHeight="1"><c r="B73" s="301" t="str"><f>Translation!A122</f><v>Energy product</v></c><c r="C73" s="309" t="str"><f>Translation!A142</f><v>PRIMARY ENERGY SOURCE</v></c><c r="D73" s="310"/><c r="E73" s="310"/><c r="F73" s="310"/><c r="G73" s="310"/><c r="H73" s="310"/><c r="I73" s="310"/><c r="J73" s="310"/><c r="K73" s="310"/><c r="L73" s="310"/><c r="M73" s="310"/><c r="N73" s="310"/><c r="O73" s="310"/><c r="P73" s="310"/><c r="Q73" s="310"/><c r="R73" s="310"/><c r="S73" s="310"/><c r="T73" s="310"/><c r="U73" s="310"/><c r="V73" s="310"/><c r="W73" s="310"/><c r="X73" s="310"/><c r="Y73" s="311"/></row><row r="74" spans="2:32" s="55" customFormat="1" ht="15" customHeight="1"><c r="B74" s="302"/><c r="C74" s="309" t="str"><f>Translation!A98</f><v>Fossil fuels</v></c><c r="D74" s="310"/><c r="E74" s="310"/><c r="F74" s="310"/><c r="G74" s="310"/><c r="H74" s="310"/><c r="I74" s="311"/><c r="J74" s="309" t="str"><f>Translation!A107</f><v>Renewable energy sources</v></c><c r="K74" s="310"/><c r="L74" s="310"/><c r="M74" s="310"/><c r="N74" s="310"/><c r="O74" s="310"/><c r="P74" s="310"/><c r="Q74" s="310"/><c r="R74" s="311"/><c r="S74" s="298" t="str"><f>Translation!A123</f><v>Electricity</v></c><c r="T74" s="299"/><c r="U74" s="299"/><c r="V74" s="300"/><c r="W74" s="227" t="str"><f>Translation!A124</f><v>Heat</v></c><c r="X74" s="227" t="str"><f>Translation!A125</f><v>Cold</v></c><c r="Y74" s="304" t="str"><f>Translation!A118</f><v>TOTAL</v></c></row><row r="75" spans="2:32" s="55" customFormat="1" ht="46.5" customHeight="1"><c r="B75" s="303"/><c r="C75" s="228" t="str"><f>Translation!A99</f><v>Fueloil</v></c><c r="D75" s="228" t="str"><f>Translation!A100</f><v>Diesel</v></c><c r="E75" s="228" t="str"><f>Translation!A101</f><v>Gasoline</v></c><c r="F75" s="228" t="str"><f>Translation!A102</f><v>LPG</v></c><c r="G75" s="228" t="str"><f>Translation!A103</f><v>Natural gas</v></c><c r="H75" s="228" t="str"><f>Translation!A104</f><v>Coal</v></c><c r="I75" s="228" t="str"><f>Translation!A116</f><v>Subtotal</v></c><c r="J75" s="228" t="str"><f>Translation!A108</f><v>Hydro</v></c><c r="K75" s="228" t="str"><f>Translation!A109</f><v>Wind</v></c><c r="L75" s="228" t="str"><f>Translation!A110</f><v>Solar</v></c><c r="M75" s="228" t="str"><f>Translation!A111</f><v>Geothermal</v></c><c r="N75" s="228" t="str"><f>Translation!A112</f><v>Ocean</v></c><c r="O75" s="228" t="str"><f>Translation!A113</f><v>Biomass</v></c><c r="P75" s="228" t="str"><f>Translation!A114</f><v>Urban waste</v></c><c r="Q75" s="228" t="str"><f>Translation!A115</f><v>Energy recovery</v></c><c r="R75" s="228" t="str"><f>Translation!A116</f><v>Subtotal</v></c><c r="S75" s="58" t="str"><f>Translation!A144</f><v>Imported electricity (cable)</v></c><c r="T75" s="58" t="str"><f>Translation!A145</f><v>Exported electricity (cable)</v></c><c r="U75" s="58" t="str"><f>Translation!A136</f><v>Reexportation and external consumption</v></c><c r="V75" s="233" t="str"><f>Translation!A116</f><v>Subtotal</v></c><c r="W75" s="233" t="str"><f>Translation!A136</f><v>Reexportation and external consumption</v></c><c r="X75" s="233" t="str"><f>Translation!A136</f><v>Reexportation and external consumption</v></c><c r="Y75" s="305"/></row><row r="76" spans="2:32" s="55" customFormat="1" ht="15.75"><c r="B76" s="231" t="str"><f>Translation!A118</f><v>TOTAL</v></c><c r="C76" s="201"><f t="shared" ref="C76:H76" si="23">G48+C70</f><v>10036</v></c><c r="D76" s="201"><f t="shared" si="23"/><v>11853</v></c><c r="E76" s="201"><f t="shared" si="23"/><v>10634</v></c><c r="F76" s="201"><f t="shared" si="23"/><v>1896</v></c><c r="G76" s="201"><f t="shared" si="23"/><v>14032</v></c><c r="H76" s="201"><f t="shared" si="23"/><v>0</v></c><c r="I76" s="57"><f>SUM(C76:H76)</f><v>48451</v></c><c r="J76" s="201"><f t="shared" ref="J76:O76" si="24">N48+J70</f><v>0</v></c><c r="K76" s="201"><f t="shared" si="24"/><v>0</v></c><c r="L76" s="201"><f t="shared" si="24"/><v>588</v></c><c r="M76" s="201"><f t="shared" si="24"/><v>14</v></c><c r="N76" s="201"><f t="shared" si="24"/><v>0</v></c><c r="O76" s="201"><f t="shared" si="24"/><v>597</v></c><c r="P76" s="201"><f>P70</f><v>0</v></c><c r="Q76" s="201"><f>Q70</f><v>0</v></c><c r="R76" s="57"><f>SUM(J76:Q76)</f><v>1199</v></c><c r="S76" s="201"><f>Y61</f><v>0</v></c><c r="T76" s="201"><f>Z61</f><v>0</v></c><c r="U76" s="201"><f>$C$49+$C$50+$C$51</f><v>0</v></c><c r="V76" s="57"><f>S76-T76-U76</f><v>0</v></c><c r="W76" s="201"><f>$D$49+$D$50+$D$51</f><v>0</v></c><c r="X76" s="201"><f>$E$49+$E$50+$E$51</f><v>0</v></c><c r="Y76" s="57"><f>I76+R76+V76-W76-X76</f><v>49650</v></c></row><row r="77" spans="2:32" s="59" customFormat="1" ht="15"><c r="B77" s="78"/></row><row r="78" spans="2:32" s="91" customFormat="1" ht="31.5"><c r="B78" s="92" t="str"><f>Translation!A128</f><v>ENERGY CONVERSION EFFICIENCY</v></c><c r="C78" s="96"/><c r="D78" s="96"/><c r="E78" s="96"/><c r="F78" s="96"/><c r="G78" s="96"/><c r="H78" s="96"/><c r="I78" s="96"/><c r="J78" s="96"/><c r="K78" s="96"/><c r="L78" s="96"/><c r="M78" s="96"/><c r="N78" s="96"/><c r="O78" s="96"/><c r="P78" s="96"/><c r="Q78" s="96"/><c r="R78" s="96"/><c r="S78" s="93" t="str"><f>Translation!$A$22</f><v>[%]</v></c><c r="T78" s="98"/><c r="V78" s="97"/><c r="W78" s="97"/><c r="X78" s="98"/><c r="Y78" s="97"/><c r="Z78" s="97"/><c r="AA78" s="97"/><c r="AB78" s="97"/><c r="AC78" s="97"/><c r="AD78" s="97"/><c r="AE78" s="97"/><c r="AF78" s="97"/></row><row r="79" spans="2:32" s="55" customFormat="1" ht="30" customHeight="1"><c r="B79" s="304" t="str"><f>Translation!A120</f><v>PRODUCTION SECTOR</v></c><c r="C79" s="323" t="str"><f>Translation!A142</f><v>PRIMARY ENERGY SOURCE</v></c><c r="D79" s="324"/><c r="E79" s="324"/><c r="F79" s="324"/><c r="G79" s="324"/><c r="H79" s="324"/><c r="I79" s="324"/><c r="J79" s="324"/><c r="K79" s="324"/><c r="L79" s="324"/><c r="M79" s="324"/><c r="N79" s="324"/><c r="O79" s="324"/><c r="P79" s="324"/><c r="Q79" s="324"/><c r="R79" s="324"/><c r="S79" s="325"/><c r="T79" s="72"/><c r="V79" s="61"/><c r="W79" s="61"/><c r="X79" s="72"/><c r="Y79" s="61"/><c r="Z79" s="61"/><c r="AA79" s="61"/><c r="AB79" s="61"/><c r="AC79" s="61"/><c r="AD79" s="61"/><c r="AE79" s="61"/><c r="AF79" s="61"/></row><row r="80" spans="2:32" s="55" customFormat="1" ht="15" customHeight="1"><c r="B80" s="305"/><c r="C80" s="323" t="str"><f>Translation!A98</f><v>Fossil fuels</v></c><c r="D80" s="324"/><c r="E80" s="324"/><c r="F80" s="324"/><c r="G80" s="324"/><c r="H80" s="324"/><c r="I80" s="325"/><c r="J80" s="323" t="str"><f>Translation!A107</f><v>Renewable energy sources</v></c><c r="K80" s="324"/><c r="L80" s="324"/><c r="M80" s="324"/><c r="N80" s="324"/><c r="O80" s="324"/><c r="P80" s="324"/><c r="Q80" s="324"/><c r="R80" s="325"/><c r="S80" s="322" t="str"><f>Translation!A118</f><v>TOTAL</v></c><c r="T80" s="72"/><c r="V80" s="61"/><c r="W80" s="61"/><c r="X80" s="72"/><c r="Y80" s="61"/><c r="Z80" s="61"/><c r="AA80" s="61"/><c r="AB80" s="61"/><c r="AC80" s="61"/><c r="AD80" s="61"/><c r="AE80" s="61"/><c r="AF80" s="61"/></row><row r="81" spans="1:32" s="55" customFormat="1" ht="69.75" customHeight="1"><c r="B81" s="73" t="str"><f>Translation!A122</f><v>Energy product</v></c><c r="C81" s="235" t="str"><f>Translation!A99</f><v>Fueloil</v></c><c r="D81" s="235" t="str"><f>Translation!A100</f><v>Diesel</v></c><c r="E81" s="235" t="str"><f>Translation!A101</f><v>Gasoline</v></c><c r="F81" s="235" t="str"><f>Translation!A102</f><v>LPG</v></c><c r="G81" s="235" t="str"><f>Translation!A103</f><v>Natural gas</v></c><c r="H81" s="235" t="str"><f>Translation!A104</f><v>Coal</v></c><c r="I81" s="235" t="str"><f>Translation!A116</f><v>Subtotal</v></c><c r="J81" s="235" t="str"><f>Translation!A108</f><v>Hydro</v></c><c r="K81" s="235" t="str"><f>Translation!A109</f><v>Wind</v></c><c r="L81" s="235" t="str"><f>Translation!A110</f><v>Solar</v></c><c r="M81" s="235" t="str"><f>Translation!A111</f><v>Geothermal</v></c><c r="N81" s="235" t="str"><f>Translation!A112</f><v>Ocean</v></c><c r="O81" s="235" t="str"><f>Translation!A113</f><v>Biomass</v></c><c r="P81" s="235" t="str"><f>Translation!A114</f><v>Urban waste</v></c><c r="Q81" s="235" t="str"><f>Translation!A115</f><v>Energy recovery</v></c><c r="R81" s="235" t="str"><f>Translation!A116</f><v>Subtotal</v></c><c r="S81" s="322"/><c r="T81" s="72"/><c r="V81" s="61"/><c r="W81" s="61"/><c r="X81" s="72"/><c r="Y81" s="61"/><c r="Z81" s="61"/><c r="AA81" s="61"/><c r="AB81" s="61"/><c r="AC81" s="61"/><c r="AD81" s="61"/><c r="AE81" s="61"/><c r="AF81" s="61"/></row><row r="82" spans="1:32" s="55" customFormat="1" ht="15.75"><c r="B82" s="199" t="str"><f>Translation!A123</f><v>Electricity</v></c><c r="C82" s="203"><f t="shared" ref="C82:P84" si="25">IF(C67&gt;0,C58/C67,"-")</f><v>0.35002572457554448</v></c><c r="D82" s="203"><f t="shared" si="25"/><v>0.30989583333333331</v></c><c r="E82" s="203" t="str"><f t="shared" si="25"/><v>-</v></c><c r="F82" s="203" t="str"><f t="shared" si="25"/><v>-</v></c><c r="G82" s="203"><f t="shared" si="25"/><v>0.44847491448118587</v></c><c r="H82" s="203" t="str"><f t="shared" si="25"/><v>-</v></c><c r="I82" s="71"><f t="shared" si="25"/><v>0.41749394972094633</v></c><c r="J82" s="203" t="str"><f t="shared" si="25"/><v>-</v></c><c r="K82" s="203" t="str"><f t="shared" si="25"/><v>-</v></c><c r="L82" s="203" t="str"><f t="shared" si="25"/><v>-</v></c><c r="M82" s="203" t="str"><f t="shared" si="25"/><v>-</v></c><c r="N82" s="203" t="str"><f t="shared" si="25"/><v>-</v></c><c r="O82" s="203" t="str"><f t="shared" si="25"/><v>-</v></c><c r="P82" s="203" t="str"><f t="shared" si="25"/><v>-</v></c><c r="Q82" s="203" t="s"><v>567</v></c><c r="R82" s="71" t="str"><f t="shared" ref="R82:S84" si="26">IF(R67&gt;0,R58/R67,"-")</f><v>-</v></c><c r="S82" s="71"><f t="shared" si="26"/><v>0.41749394972094633</v></c><c r="T82" s="62"/><c r="V82" s="61"/><c r="W82" s="61"/><c r="X82" s="62"/><c r="Y82" s="61"/><c r="Z82" s="61"/><c r="AA82" s="61"/><c r="AB82" s="61"/><c r="AC82" s="61"/><c r="AD82" s="61"/><c r="AE82" s="61"/><c r="AF82" s="61"/></row><row r="83" spans="1:32" s="55" customFormat="1" ht="15.75"><c r="B83" s="199" t="str"><f>Translation!A124</f><v>Heat</v></c><c r="C83" s="203" t="str"><f t="shared" si="25"/><v>-</v></c><c r="D83" s="203" t="str"><f t="shared" si="25"/><v>-</v></c><c r="E83" s="203" t="str"><f t="shared" si="25"/><v>-</v></c><c r="F83" s="203" t="str"><f t="shared" si="25"/><v>-</v></c><c r="G83" s="203" t="str"><f t="shared" si="25"/><v>-</v></c><c r="H83" s="203" t="str"><f t="shared" si="25"/><v>-</v></c><c r="I83" s="71" t="str"><f t="shared" si="25"/><v>-</v></c><c r="J83" s="203" t="str"><f t="shared" si="25"/><v>-</v></c><c r="K83" s="203" t="str"><f t="shared" si="25"/><v>-</v></c><c r="L83" s="203" t="str"><f t="shared" si="25"/><v>-</v></c><c r="M83" s="203" t="str"><f t="shared" si="25"/><v>-</v></c><c r="N83" s="203" t="str"><f t="shared" si="25"/><v>-</v></c><c r="O83" s="203" t="str"><f t="shared" si="25"/><v>-</v></c><c r="P83" s="203" t="str"><f t="shared" si="25"/><v>-</v></c><c r="Q83" s="203" t="s"><v>567</v></c><c r="R83" s="71" t="str"><f t="shared" si="26"/><v>-</v></c><c r="S83" s="71" t="str"><f t="shared" si="26"/><v>-</v></c><c r="T83" s="62"/><c r="V83" s="61"/><c r="W83" s="61"/><c r="X83" s="62"/><c r="Y83" s="61"/><c r="Z83" s="61"/><c r="AA83" s="61"/><c r="AB83" s="61"/><c r="AC83" s="61"/><c r="AD83" s="61"/><c r="AE83" s="61"/><c r="AF83" s="61"/></row><row r="84" spans="1:32" s="55" customFormat="1" ht="15.75"><c r="B84" s="199" t="str"><f>Translation!A125</f><v>Cold</v></c><c r="C84" s="203" t="str"><f t="shared" si="25"/><v>-</v></c><c r="D84" s="203" t="str"><f t="shared" si="25"/><v>-</v></c><c r="E84" s="203" t="str"><f t="shared" si="25"/><v>-</v></c><c r="F84" s="203" t="str"><f t="shared" si="25"/><v>-</v></c><c r="G84" s="203" t="str"><f t="shared" si="25"/><v>-</v></c><c r="H84" s="203" t="str"><f t="shared" si="25"/><v>-</v></c><c r="I84" s="71" t="str"><f t="shared" si="25"/><v>-</v></c><c r="J84" s="203" t="str"><f t="shared" si="25"/><v>-</v></c><c r="K84" s="203" t="str"><f t="shared" si="25"/><v>-</v></c><c r="L84" s="203" t="str"><f t="shared" si="25"/><v>-</v></c><c r="M84" s="203" t="str"><f t="shared" si="25"/><v>-</v></c><c r="N84" s="203" t="str"><f t="shared" si="25"/><v>-</v></c><c r="O84" s="203" t="str"><f t="shared" si="25"/><v>-</v></c><c r="P84" s="203" t="str"><f t="shared" si="25"/><v>-</v></c><c r="Q84" s="203" t="s"><v>567</v></c><c r="R84" s="71" t="str"><f t="shared" si="26"/><v>-</v></c><c r="S84" s="71" t="str"><f t="shared" si="26"/><v>-</v></c><c r="T84" s="62"/><c r="V84" s="61"/><c r="W84" s="61"/><c r="X84" s="62"/><c r="Y84" s="61"/><c r="Z84" s="61"/><c r="AA84" s="61"/><c r="AB84" s="61"/><c r="AC84" s="61"/><c r="AD84" s="61"/><c r="AE84" s="61"/><c r="AF84" s="61"/></row><row r="85" spans="1:32" s="55" customFormat="1" ht="40.5" customHeight="1"><c r="B85" s="56"/></row><row r="86" spans="1:32" s="135" customFormat="1" ht="36"><c r="A86" s="133" t="s"><v>10</v></c><c r="B86" s="134" t="str"><f>Translation!A152</f><v>RESULTS OF EMISSION INVENTORY</v></c><c r="C86" s="133"/><c r="D86" s="134"/><c r="E86" s="133"/><c r="F86" s="134"/><c r="G86" s="133"/><c r="H86" s="134"/><c r="I86" s="133"/><c r="J86" s="134"/><c r="K86" s="151"/><c r="L86" s="151"/><c r="M86" s="151"/><c r="N86" s="151"/></row><row r="87" spans="1:32" s="91" customFormat="1" ht="31.5"><c r="B87" s="92" t="str"><f>Translation!A148</f><v>CO2 EMISSIONS FROM FINAL USE</v></c><c r="C87" s="99"/><c r="D87" s="99"/><c r="E87" s="99"/><c r="F87" s="99"/><c r="G87" s="99"/><c r="H87" s="99"/><c r="I87" s="99"/><c r="J87" s="99"/><c r="K87" s="99"/><c r="L87" s="99"/><c r="M87" s="99"/><c r="N87" s="99"/><c r="O87" s="99"/><c r="P87" s="99"/><c r="Q87" s="99"/><c r="R87" s="99"/><c r="S87" s="99"/><c r="T87" s="99"/><c r="U87" s="100" t="str"><f>Translation!$A$17</f><v>[t CO2]</v></c></row><row r="88" spans="1:32" s="55" customFormat="1" ht="33" customHeight="1"><c r="B88" s="296" t="str"><f>Translation!A56</f><v>DEMAND SECTOR</v></c><c r="C88" s="291" t="str"><f>Translation!A93</f><v>ENERGY FOR FINAL USE</v></c><c r="D88" s="292"/><c r="E88" s="292"/><c r="F88" s="292"/><c r="G88" s="292"/><c r="H88" s="292"/><c r="I88" s="292"/><c r="J88" s="292"/><c r="K88" s="292"/><c r="L88" s="292"/><c r="M88" s="292"/><c r="N88" s="292"/><c r="O88" s="292"/><c r="P88" s="292"/><c r="Q88" s="292"/><c r="R88" s="292"/><c r="S88" s="292"/><c r="T88" s="292"/><c r="U88" s="293"/></row><row r="89" spans="1:32" s="55" customFormat="1" ht="18" customHeight="1"><c r="B89" s="297"/><c r="C89" s="291" t="str"><f>Translation!A94</f><v>Centralized energy services</v></c><c r="D89" s="292"/><c r="E89" s="292"/><c r="F89" s="293"/><c r="G89" s="291" t="str"><f>Translation!A98</f><v>Fossil fuels</v></c><c r="H89" s="292"/><c r="I89" s="292"/><c r="J89" s="292"/><c r="K89" s="292"/><c r="L89" s="292"/><c r="M89" s="293"/><c r="N89" s="291" t="str"><f>Translation!A105</f><v>Renewable energy sources (excluding electricity and heat sold to public networks)</v></c><c r="O89" s="292"/><c r="P89" s="292"/><c r="Q89" s="292"/><c r="R89" s="292"/><c r="S89" s="292"/><c r="T89" s="293"/><c r="U89" s="294" t="str"><f>Translation!A118</f><v>TOTAL</v></c></row><row r="90" spans="1:32" s="55" customFormat="1" ht="67.5" customHeight="1"><c r="B90" s="65" t="str"><f>Translation!A58</f><v>Sector description</v></c><c r="C90" s="236" t="str"><f>Translation!A95</f><v>Electricity from public grid</v></c><c r="D90" s="236" t="str"><f>Translation!A96</f><v>Heat from district heating</v></c><c r="E90" s="236" t="str"><f>Translation!A97</f><v>Cold from district cooling</v></c><c r="F90" s="236" t="str"><f>Translation!A116</f><v>Subtotal</v></c><c r="G90" s="236" t="str"><f>Translation!A99</f><v>Fueloil</v></c><c r="H90" s="236" t="str"><f>Translation!A100</f><v>Diesel</v></c><c r="I90" s="236" t="str"><f>Translation!A101</f><v>Gasoline</v></c><c r="J90" s="236" t="str"><f>Translation!A102</f><v>LPG</v></c><c r="K90" s="236" t="str"><f>Translation!A103</f><v>Natural gas</v></c><c r="L90" s="236" t="str"><f>Translation!A104</f><v>Coal</v></c><c r="M90" s="236" t="str"><f>Translation!A116</f><v>Subtotal</v></c><c r="N90" s="236" t="str"><f>Translation!A108</f><v>Hydro</v></c><c r="O90" s="236" t="str"><f>Translation!A109</f><v>Wind</v></c><c r="P90" s="236" t="str"><f>Translation!A110</f><v>Solar</v></c><c r="Q90" s="236" t="str"><f>Translation!A111</f><v>Geothermal</v></c><c r="R90" s="236" t="str"><f>Translation!A112</f><v>Ocean</v></c><c r="S90" s="236" t="str"><f>Translation!A113</f><v>Biomass</v></c><c r="T90" s="236" t="str"><f>Translation!A116</f><v>Subtotal</v></c><c r="U90" s="295"/></row><row r="91" spans="1:32" s="21" customFormat="1" ht="15.75"><c r="A91" s="22"/><c r="B91" s="70" t="str"><f>Translation!A59</f><v>RESIDENTIAL</v></c><c r="C91" s="68"><f>SUM(C92:C100)</f><v>2239.8027056318033</v></c><c r="D91" s="68"><f>SUM(D92:D100)</f><v>0</v></c><c r="E91" s="68"><f>SUM(E92:E100)</f><v>0</v></c><c r="F91" s="68"><f t="shared" ref="F91:F122" si="27">SUM(C91:E91)</f><v>2239.8027056318033</v></c><c r="G91" s="68"><f t="shared" ref="G91:L91" si="28">SUM(G92:G100)</f><v>527.31000000000006</v></c><c r="H91" s="68"><f t="shared" si="28"/><v>0</v></c><c r="I91" s="68"><f t="shared" si="28"/><v>0</v></c><c r="J91" s="68"><f t="shared" si="28"/><v>65.28</v></c><c r="K91" s="68"><f t="shared" si="28"/><v>0</v></c><c r="L91" s="68"><f t="shared" si="28"/><v>0</v></c><c r="M91" s="68"><f t="shared" ref="M91:M122" si="29">SUM(G91:L91)</f><v>592.59</v></c><c r="N91" s="68"><f t="shared" ref="N91:S91" si="30">SUM(N92:N100)</f><v>0</v></c><c r="O91" s="68"><f t="shared" si="30"/><v>0</v></c><c r="P91" s="68"><f t="shared" si="30"/><v>0</v></c><c r="Q91" s="68"><f t="shared" si="30"/><v>0</v></c><c r="R91" s="68"><f t="shared" si="30"/><v>0</v></c><c r="S91" s="68"><f t="shared" si="30"/><v>0</v></c><c r="T91" s="68"><f t="shared" ref="T91:T122" si="31">SUM(N91:S91)</f><v>0</v></c><c r="U91" s="68"><f t="shared" ref="U91:U122" si="32">F91+M91+T91</f><v>2832.3927056318034</v></c></row><row r="92" spans="1:32" s="21" customFormat="1" ht="15.75"><c r="A92" s="22"/><c r="B92" s="197" t="str"><f>Translation!A60</f><v>Hot water</v></c><c r="C92" s="200"><f t="shared" ref="C92:C100" si="33">IF(C$48&gt;0, ($S$128+$V$137)/C$48,0)*C18</f><v>66.956493610979663</v></c><c r="D92" s="200"><f t="shared" ref="D92:D100" si="34">IF(D$48&gt;0, ($S$129)/D$48,0)*D18</f><v>0</v></c><c r="E92" s="200"><f t="shared" ref="E92:E100" si="35">IF(E$48&gt;0, ($S$130)/E$48,0)*E18</f><v>0</v></c><c r="F92" s="68"><f t="shared" si="27"/><v>66.956493610979663</v></c><c r="G92" s="200"><f>'CO2 factors'!C$7*G18</f><v>30.411000000000001</v></c><c r="H92" s="200"><f>'CO2 factors'!D$7*H18</f><v>0</v></c><c r="I92" s="200"><f>'CO2 factors'!E$7*I18</f><v>0</v></c><c r="J92" s="200"><f>'CO2 factors'!F$7*J18</f><v>1.92</v></c><c r="K92" s="200"><f>'CO2 factors'!G$7*K18</f><v>0</v></c><c r="L92" s="200"><f>'CO2 factors'!H$7*L18</f><v>0</v></c><c r="M92" s="68"><f t="shared" si="29"/><v>32.331000000000003</v></c><c r="N92" s="200"><f>'CO2 factors'!J$7*N18</f><v>0</v></c><c r="O92" s="200"><f>'CO2 factors'!K$7*O18</f><v>0</v></c><c r="P92" s="200"><f>'CO2 factors'!L$7*P18</f><v>0</v></c><c r="Q92" s="200"><f>'CO2 factors'!M$7*Q18</f><v>0</v></c><c r="R92" s="200"><f>'CO2 factors'!N$7*R18</f><v>0</v></c><c r="S92" s="200"><f>'CO2 factors'!O$7*S18</f><v>0</v></c><c r="T92" s="68"><f t="shared" si="31"/><v>0</v></c><c r="U92" s="68"><f t="shared" si="32"/><v>99.287493610979666</v></c></row><row r="93" spans="1:32" s="21" customFormat="1" ht="15.75"><c r="A93" s="22"/><c r="B93" s="197" t="str"><f>Translation!A61</f><v>Heating and cooling</v></c><c r="C93" s="200"><f t="shared" si="33"/><v>1612.8955356128729</v></c><c r="D93" s="200"><f t="shared" si="34"/><v>0</v></c><c r="E93" s="200"><f t="shared" si="35"/><v>0</v></c><c r="F93" s="68"><f t="shared" si="27"/><v>1612.8955356128729</v></c><c r="G93" s="200"><f>'CO2 factors'!C$7*G19</f><v>496.89900000000006</v></c><c r="H93" s="200"><f>'CO2 factors'!D$7*H19</f><v>0</v></c><c r="I93" s="200"><f>'CO2 factors'!E$7*I19</f><v>0</v></c><c r="J93" s="200"><f>'CO2 factors'!F$7*J19</f><v>50.4</v></c><c r="K93" s="200"><f>'CO2 factors'!G$7*K19</f><v>0</v></c><c r="L93" s="200"><f>'CO2 factors'!H$7*L19</f><v>0</v></c><c r="M93" s="68"><f t="shared" si="29"/><v>547.29900000000009</v></c><c r="N93" s="200"><f>'CO2 factors'!J$7*N19</f><v>0</v></c><c r="O93" s="200"><f>'CO2 factors'!K$7*O19</f><v>0</v></c><c r="P93" s="200"><f>'CO2 factors'!L$7*P19</f><v>0</v></c><c r="Q93" s="200"><f>'CO2 factors'!M$7*Q19</f><v>0</v></c><c r="R93" s="200"><f>'CO2 factors'!N$7*R19</f><v>0</v></c><c r="S93" s="200"><f>'CO2 factors'!O$7*S19</f><v>0</v></c><c r="T93" s="68"><f t="shared" si="31"/><v>0</v></c><c r="U93" s="68"><f t="shared" si="32"/><v>2160.1945356128731</v></c></row><row r="94" spans="1:32" s="21" customFormat="1" ht="15.75"><c r="A94" s="22"/><c r="B94" s="197" t="str"><f>Translation!A62</f><v>Lighting</v></c><c r="C94" s="200"><f t="shared" si="33"/><v>89.635305963085671</v></c><c r="D94" s="200"><f t="shared" si="34"/><v>0</v></c><c r="E94" s="200"><f t="shared" si="35"/><v>0</v></c><c r="F94" s="68"><f t="shared" si="27"/><v>89.635305963085671</v></c><c r="G94" s="200"><f>'CO2 factors'!C$7*G20</f><v>0</v></c><c r="H94" s="200"><f>'CO2 factors'!D$7*H20</f><v>0</v></c><c r="I94" s="200"><f>'CO2 factors'!E$7*I20</f><v>0</v></c><c r="J94" s="200"><f>'CO2 factors'!F$7*J20</f><v>0</v></c><c r="K94" s="200"><f>'CO2 factors'!G$7*K20</f><v>0</v></c><c r="L94" s="200"><f>'CO2 factors'!H$7*L20</f><v>0</v></c><c r="M94" s="68"><f t="shared" si="29"/><v>0</v></c><c r="N94" s="200"><f>'CO2 factors'!J$7*N20</f><v>0</v></c><c r="O94" s="200"><f>'CO2 factors'!K$7*O20</f><v>0</v></c><c r="P94" s="200"><f>'CO2 factors'!L$7*P20</f><v>0</v></c><c r="Q94" s="200"><f>'CO2 factors'!M$7*Q20</f><v>0</v></c><c r="R94" s="200"><f>'CO2 factors'!N$7*R20</f><v>0</v></c><c r="S94" s="200"><f>'CO2 factors'!O$7*S20</f><v>0</v></c><c r="T94" s="68"><f t="shared" si="31"/><v>0</v></c><c r="U94" s="68"><f t="shared" si="32"/><v>89.635305963085671</v></c></row><row r="95" spans="1:32" s="21" customFormat="1" ht="15.75"><c r="A95" s="22"/><c r="B95" s="197" t="str"><f>Translation!A63</f><v>Cooking</v></c><c r="C95" s="200"><f t="shared" si="33"/><v>66.956493610979663</v></c><c r="D95" s="200"><f t="shared" si="34"/><v>0</v></c><c r="E95" s="200"><f t="shared" si="35"/><v>0</v></c><c r="F95" s="68"><f t="shared" si="27"/><v>66.956493610979663</v></c><c r="G95" s="200"><f>'CO2 factors'!C$7*G21</f><v>0</v></c><c r="H95" s="200"><f>'CO2 factors'!D$7*H21</f><v>0</v></c><c r="I95" s="200"><f>'CO2 factors'!E$7*I21</f><v>0</v></c><c r="J95" s="200"><f>'CO2 factors'!F$7*J21</f><v>12.959999999999999</v></c><c r="K95" s="200"><f>'CO2 factors'!G$7*K21</f><v>0</v></c><c r="L95" s="200"><f>'CO2 factors'!H$7*L21</f><v>0</v></c><c r="M95" s="68"><f t="shared" si="29"/><v>12.959999999999999</v></c><c r="N95" s="200"><f>'CO2 factors'!J$7*N21</f><v>0</v></c><c r="O95" s="200"><f>'CO2 factors'!K$7*O21</f><v>0</v></c><c r="P95" s="200"><f>'CO2 factors'!L$7*P21</f><v>0</v></c><c r="Q95" s="200"><f>'CO2 factors'!M$7*Q21</f><v>0</v></c><c r="R95" s="200"><f>'CO2 factors'!N$7*R21</f><v>0</v></c><c r="S95" s="200"><f>'CO2 factors'!O$7*S21</f><v>0</v></c><c r="T95" s="68"><f t="shared" si="31"/><v>0</v></c><c r="U95" s="68"><f t="shared" si="32"/><v>79.916493610979657</v></c></row><row r="96" spans="1:32" s="21" customFormat="1" ht="15.75"><c r="A96" s="22"/><c r="B96" s="197" t="str"><f>Translation!A64</f><v>Refrigerator and freezers</v></c><c r="C96" s="200"><f t="shared" si="33"/><v>0</v></c><c r="D96" s="200"><f t="shared" si="34"/><v>0</v></c><c r="E96" s="200"><f t="shared" si="35"/><v>0</v></c><c r="F96" s="68"><f t="shared" si="27"/><v>0</v></c><c r="G96" s="200"><f>'CO2 factors'!C$7*G22</f><v>0</v></c><c r="H96" s="200"><f>'CO2 factors'!D$7*H22</f><v>0</v></c><c r="I96" s="200"><f>'CO2 factors'!E$7*I22</f><v>0</v></c><c r="J96" s="200"><f>'CO2 factors'!F$7*J22</f><v>0</v></c><c r="K96" s="200"><f>'CO2 factors'!G$7*K22</f><v>0</v></c><c r="L96" s="200"><f>'CO2 factors'!H$7*L22</f><v>0</v></c><c r="M96" s="68"><f t="shared" si="29"/><v>0</v></c><c r="N96" s="200"><f>'CO2 factors'!J$7*N22</f><v>0</v></c><c r="O96" s="200"><f>'CO2 factors'!K$7*O22</f><v>0</v></c><c r="P96" s="200"><f>'CO2 factors'!L$7*P22</f><v>0</v></c><c r="Q96" s="200"><f>'CO2 factors'!M$7*Q22</f><v>0</v></c><c r="R96" s="200"><f>'CO2 factors'!N$7*R22</f><v>0</v></c><c r="S96" s="200"><f>'CO2 factors'!O$7*S22</f><v>0</v></c><c r="T96" s="68"><f t="shared" si="31"/><v>0</v></c><c r="U96" s="68"><f t="shared" si="32"/><v>0</v></c></row><row r="97" spans="1:21" s="21" customFormat="1" ht="15.75"><c r="A97" s="22"/><c r="B97" s="197" t="str"><f>Translation!A65</f><v>Laundry machines and dryers</v></c><c r="C97" s="200"><f t="shared" si="33"/><v>0</v></c><c r="D97" s="200"><f t="shared" si="34"/><v>0</v></c><c r="E97" s="200"><f t="shared" si="35"/><v>0</v></c><c r="F97" s="68"><f t="shared" si="27"/><v>0</v></c><c r="G97" s="200"><f>'CO2 factors'!C$7*G23</f><v>0</v></c><c r="H97" s="200"><f>'CO2 factors'!D$7*H23</f><v>0</v></c><c r="I97" s="200"><f>'CO2 factors'!E$7*I23</f><v>0</v></c><c r="J97" s="200"><f>'CO2 factors'!F$7*J23</f><v>0</v></c><c r="K97" s="200"><f>'CO2 factors'!G$7*K23</f><v>0</v></c><c r="L97" s="200"><f>'CO2 factors'!H$7*L23</f><v>0</v></c><c r="M97" s="68"><f t="shared" si="29"/><v>0</v></c><c r="N97" s="200"><f>'CO2 factors'!J$7*N23</f><v>0</v></c><c r="O97" s="200"><f>'CO2 factors'!K$7*O23</f><v>0</v></c><c r="P97" s="200"><f>'CO2 factors'!L$7*P23</f><v>0</v></c><c r="Q97" s="200"><f>'CO2 factors'!M$7*Q23</f><v>0</v></c><c r="R97" s="200"><f>'CO2 factors'!N$7*R23</f><v>0</v></c><c r="S97" s="200"><f>'CO2 factors'!O$7*S23</f><v>0</v></c><c r="T97" s="68"><f t="shared" si="31"/><v>0</v></c><c r="U97" s="68"><f t="shared" si="32"/><v>0</v></c></row><row r="98" spans="1:21" s="21" customFormat="1" ht="15.75"><c r="A98" s="22"/><c r="B98" s="197" t="str"><f>Translation!A66</f><v>Dish washing</v></c><c r="C98" s="200"><f t="shared" si="33"/><v>0</v></c><c r="D98" s="200"><f t="shared" si="34"/><v>0</v></c><c r="E98" s="200"><f t="shared" si="35"/><v>0</v></c><c r="F98" s="68"><f t="shared" si="27"/><v>0</v></c><c r="G98" s="200"><f>'CO2 factors'!C$7*G24</f><v>0</v></c><c r="H98" s="200"><f>'CO2 factors'!D$7*H24</f><v>0</v></c><c r="I98" s="200"><f>'CO2 factors'!E$7*I24</f><v>0</v></c><c r="J98" s="200"><f>'CO2 factors'!F$7*J24</f><v>0</v></c><c r="K98" s="200"><f>'CO2 factors'!G$7*K24</f><v>0</v></c><c r="L98" s="200"><f>'CO2 factors'!H$7*L24</f><v>0</v></c><c r="M98" s="68"><f t="shared" si="29"/><v>0</v></c><c r="N98" s="200"><f>'CO2 factors'!J$7*N24</f><v>0</v></c><c r="O98" s="200"><f>'CO2 factors'!K$7*O24</f><v>0</v></c><c r="P98" s="200"><f>'CO2 factors'!L$7*P24</f><v>0</v></c><c r="Q98" s="200"><f>'CO2 factors'!M$7*Q24</f><v>0</v></c><c r="R98" s="200"><f>'CO2 factors'!N$7*R24</f><v>0</v></c><c r="S98" s="200"><f>'CO2 factors'!O$7*S24</f><v>0</v></c><c r="T98" s="68"><f t="shared" si="31"/><v>0</v></c><c r="U98" s="68"><f t="shared" si="32"/><v>0</v></c></row><row r="99" spans="1:21" s="21" customFormat="1" ht="15.75"><c r="A99" s="22"/><c r="B99" s="197" t="str"><f>Translation!A67</f><v>Tv sets</v></c><c r="C99" s="200"><f t="shared" si="33"/><v>0</v></c><c r="D99" s="200"><f t="shared" si="34"/><v>0</v></c><c r="E99" s="200"><f t="shared" si="35"/><v>0</v></c><c r="F99" s="68"><f t="shared" si="27"/><v>0</v></c><c r="G99" s="200"><f>'CO2 factors'!C$7*G25</f><v>0</v></c><c r="H99" s="200"><f>'CO2 factors'!D$7*H25</f><v>0</v></c><c r="I99" s="200"><f>'CO2 factors'!E$7*I25</f><v>0</v></c><c r="J99" s="200"><f>'CO2 factors'!F$7*J25</f><v>0</v></c><c r="K99" s="200"><f>'CO2 factors'!G$7*K25</f><v>0</v></c><c r="L99" s="200"><f>'CO2 factors'!H$7*L25</f><v>0</v></c><c r="M99" s="68"><f t="shared" si="29"/><v>0</v></c><c r="N99" s="200"><f>'CO2 factors'!J$7*N25</f><v>0</v></c><c r="O99" s="200"><f>'CO2 factors'!K$7*O25</f><v>0</v></c><c r="P99" s="200"><f>'CO2 factors'!L$7*P25</f><v>0</v></c><c r="Q99" s="200"><f>'CO2 factors'!M$7*Q25</f><v>0</v></c><c r="R99" s="200"><f>'CO2 factors'!N$7*R25</f><v>0</v></c><c r="S99" s="200"><f>'CO2 factors'!O$7*S25</f><v>0</v></c><c r="T99" s="68"><f t="shared" si="31"/><v>0</v></c><c r="U99" s="68"><f t="shared" si="32"/><v>0</v></c></row><row r="100" spans="1:21" s="21" customFormat="1" ht="15.75"><c r="A100" s="22"/><c r="B100" s="197" t="str"><f>Translation!A68</f><v>Other electric appliances</v></c><c r="C100" s="200"><f t="shared" si="33"/><v>403.35887683388552</v></c><c r="D100" s="200"><f t="shared" si="34"/><v>0</v></c><c r="E100" s="200"><f t="shared" si="35"/><v>0</v></c><c r="F100" s="68"><f t="shared" si="27"/><v>403.35887683388552</v></c><c r="G100" s="200"><f>'CO2 factors'!C$7*G26</f><v>0</v></c><c r="H100" s="200"><f>'CO2 factors'!D$7*H26</f><v>0</v></c><c r="I100" s="200"><f>'CO2 factors'!E$7*I26</f><v>0</v></c><c r="J100" s="200"><f>'CO2 factors'!F$7*J26</f><v>0</v></c><c r="K100" s="200"><f>'CO2 factors'!G$7*K26</f><v>0</v></c><c r="L100" s="200"><f>'CO2 factors'!H$7*L26</f><v>0</v></c><c r="M100" s="68"><f t="shared" si="29"/><v>0</v></c><c r="N100" s="200"><f>'CO2 factors'!J$7*N26</f><v>0</v></c><c r="O100" s="200"><f>'CO2 factors'!K$7*O26</f><v>0</v></c><c r="P100" s="200"><f>'CO2 factors'!L$7*P26</f><v>0</v></c><c r="Q100" s="200"><f>'CO2 factors'!M$7*Q26</f><v>0</v></c><c r="R100" s="200"><f>'CO2 factors'!N$7*R26</f><v>0</v></c><c r="S100" s="200"><f>'CO2 factors'!O$7*S26</f><v>0</v></c><c r="T100" s="68"><f t="shared" si="31"/><v>0</v></c><c r="U100" s="68"><f t="shared" si="32"/><v>403.35887683388552</v></c></row><row r="101" spans="1:21" s="21" customFormat="1" ht="15.75"><c r="A101" s="22"/><c r="B101" s="70" t="str"><f>Translation!A69</f><v>PRIMARY SECTOR</v></c><c r="C101" s="68"><f>SUM(C102:C103)</f><v>1250.574509701846</v></c><c r="D101" s="68"><f>SUM(D102:D103)</f><v>0</v></c><c r="E101" s="68"><f>SUM(E102:E103)</f><v>0</v></c><c r="F101" s="68"><f t="shared" si="27"/><v>1250.574509701846</v></c><c r="G101" s="68"><f t="shared" ref="G101:L101" si="36">SUM(G102:G103)</f><v>360.74700000000001</v></c><c r="H101" s="68"><f t="shared" si="36"/><v>0</v></c><c r="I101" s="68"><f t="shared" si="36"/><v>0</v></c><c r="J101" s="68"><f t="shared" si="36"/><v>217.44</v></c><c r="K101" s="68"><f t="shared" si="36"/><v>0</v></c><c r="L101" s="68"><f t="shared" si="36"/><v>0</v></c><c r="M101" s="68"><f t="shared" si="29"/><v>578.18700000000001</v></c><c r="N101" s="68"><f t="shared" ref="N101:S101" si="37">SUM(N102:N103)</f><v>0</v></c><c r="O101" s="68"><f t="shared" si="37"/><v>0</v></c><c r="P101" s="68"><f t="shared" si="37"/><v>0</v></c><c r="Q101" s="68"><f t="shared" si="37"/><v>0</v></c><c r="R101" s="68"><f t="shared" si="37"/><v>0</v></c><c r="S101" s="68"><f t="shared" si="37"/><v>0</v></c><c r="T101" s="68"><f t="shared" si="31"/><v>0</v></c><c r="U101" s="68"><f t="shared" si="32"/><v>1828.7615097018461</v></c></row><row r="102" spans="1:21" s="21" customFormat="1" ht="15.75"><c r="A102" s="22"/><c r="B102" s="198" t="str"><f>Translation!A70</f><v>Agriculture, forestry and fishing</v></c><c r="C102" s="200"><f>IF(C$48&gt;0, ($S$128+$V$137)/C$48,0)*C28</f><v>1250.574509701846</v></c><c r="D102" s="200"><f>IF(D$48&gt;0, ($S$129)/D$48,0)*D28</f><v>0</v></c><c r="E102" s="200"><f>IF(E$48&gt;0, ($S$130)/E$48,0)*E28</f><v>0</v></c><c r="F102" s="68"><f t="shared" si="27"/><v>1250.574509701846</v></c><c r="G102" s="200"><f>'CO2 factors'!C$7*G28</f><v>360.74700000000001</v></c><c r="H102" s="200"><f>'CO2 factors'!D$7*H28</f><v>0</v></c><c r="I102" s="200"><f>'CO2 factors'!E$7*I28</f><v>0</v></c><c r="J102" s="200"><f>'CO2 factors'!F$7*J28</f><v>217.44</v></c><c r="K102" s="200"><f>'CO2 factors'!G$7*K28</f><v>0</v></c><c r="L102" s="200"><f>'CO2 factors'!H$7*L28</f><v>0</v></c><c r="M102" s="68"><f t="shared" si="29"/><v>578.18700000000001</v></c><c r="N102" s="200"><f>'CO2 factors'!J$7*N28</f><v>0</v></c><c r="O102" s="200"><f>'CO2 factors'!K$7*O28</f><v>0</v></c><c r="P102" s="200"><f>'CO2 factors'!L$7*P28</f><v>0</v></c><c r="Q102" s="200"><f>'CO2 factors'!M$7*Q28</f><v>0</v></c><c r="R102" s="200"><f>'CO2 factors'!N$7*R28</f><v>0</v></c><c r="S102" s="200"><f>'CO2 factors'!O$7*S28</f><v>0</v></c><c r="T102" s="68"><f t="shared" si="31"/><v>0</v></c><c r="U102" s="68"><f t="shared" si="32"/><v>1828.7615097018461</v></c></row><row r="103" spans="1:21" s="21" customFormat="1" ht="15.75"><c r="A103" s="22"/><c r="B103" s="198" t="str"><f>Translation!A71</f><v>Mining and quarrying</v></c><c r="C103" s="200"><f>IF(C$48&gt;0, ($S$128+$V$137)/C$48,0)*C29</f><v>0</v></c><c r="D103" s="200"><f>IF(D$48&gt;0, ($S$129)/D$48,0)*D29</f><v>0</v></c><c r="E103" s="200"><f>IF(E$48&gt;0, ($S$130)/E$48,0)*E29</f><v>0</v></c><c r="F103" s="68"><f t="shared" si="27"/><v>0</v></c><c r="G103" s="200"><f>'CO2 factors'!C$7*G29</f><v>0</v></c><c r="H103" s="200"><f>'CO2 factors'!D$7*H29</f><v>0</v></c><c r="I103" s="200"><f>'CO2 factors'!E$7*I29</f><v>0</v></c><c r="J103" s="200"><f>'CO2 factors'!F$7*J29</f><v>0</v></c><c r="K103" s="200"><f>'CO2 factors'!G$7*K29</f><v>0</v></c><c r="L103" s="200"><f>'CO2 factors'!H$7*L29</f><v>0</v></c><c r="M103" s="68"><f t="shared" si="29"/><v>0</v></c><c r="N103" s="200"><f>'CO2 factors'!J$7*N29</f><v>0</v></c><c r="O103" s="200"><f>'CO2 factors'!K$7*O29</f><v>0</v></c><c r="P103" s="200"><f>'CO2 factors'!L$7*P29</f><v>0</v></c><c r="Q103" s="200"><f>'CO2 factors'!M$7*Q29</f><v>0</v></c><c r="R103" s="200"><f>'CO2 factors'!N$7*R29</f><v>0</v></c><c r="S103" s="200"><f>'CO2 factors'!O$7*S29</f><v>0</v></c><c r="T103" s="68"><f t="shared" si="31"/><v>0</v></c><c r="U103" s="68"><f t="shared" si="32"/><v>0</v></c></row><row r="104" spans="1:21" s="21" customFormat="1" ht="15.75"><c r="A104" s="22"/><c r="B104" s="65" t="str"><f>Translation!A72</f><v>SECONDARY SECTOR</v></c><c r="C104" s="68"><f>SUM(C105:C107)</f><v>150.11213890203507</v></c><c r="D104" s="68"><f>SUM(D105:D107)</f><v>0</v></c><c r="E104" s="68"><f>SUM(E105:E107)</f><v>0</v></c><c r="F104" s="68"><f t="shared" si="27"/><v>150.11213890203507</v></c><c r="G104" s="68"><f t="shared" ref="G104:L104" si="38">SUM(G105:G107)</f><v>42.966000000000001</v></c><c r="H104" s="68"><f t="shared" si="38"/><v>0</v></c><c r="I104" s="68"><f t="shared" si="38"/><v>0</v></c><c r="J104" s="68"><f t="shared" si="38"/><v>26.4</v></c><c r="K104" s="68"><f t="shared" si="38"/><v>0</v></c><c r="L104" s="68"><f t="shared" si="38"/><v>0</v></c><c r="M104" s="68"><f t="shared" si="29"/><v>69.366</v></c><c r="N104" s="68"><f t="shared" ref="N104:S104" si="39">SUM(N105:N107)</f><v>0</v></c><c r="O104" s="68"><f t="shared" si="39"/><v>0</v></c><c r="P104" s="68"><f t="shared" si="39"/><v>0</v></c><c r="Q104" s="68"><f t="shared" si="39"/><v>0</v></c><c r="R104" s="68"><f t="shared" si="39"/><v>0</v></c><c r="S104" s="68"><f t="shared" si="39"/><v>0</v></c><c r="T104" s="68"><f t="shared" si="31"/><v>0</v></c><c r="U104" s="68"><f t="shared" si="32"/><v>219.47813890203508</v></c></row><row r="105" spans="1:21" s="21" customFormat="1" ht="15.75"><c r="A105" s="22"/><c r="B105" s="198" t="str"><f>Translation!A73</f><v>Manufacturing</v></c><c r="C105" s="200"><f>IF(C$48&gt;0, ($S$128+$V$137)/C$48,0)*C31</f><v>133.91298722195933</v></c><c r="D105" s="200"><f>IF(D$48&gt;0, ($S$129)/D$48,0)*D31</f><v>0</v></c><c r="E105" s="200"><f>IF(E$48&gt;0, ($S$130)/E$48,0)*E31</f><v>0</v></c><c r="F105" s="68"><f t="shared" si="27"/><v>133.91298722195933</v></c><c r="G105" s="200"><f>'CO2 factors'!C$7*G31</f><v>38.502000000000002</v></c><c r="H105" s="200"><f>'CO2 factors'!D$7*H31</f><v>0</v></c><c r="I105" s="200"><f>'CO2 factors'!E$7*I31</f><v>0</v></c><c r="J105" s="200"><f>'CO2 factors'!F$7*J31</f><v>23.279999999999998</v></c><c r="K105" s="200"><f>'CO2 factors'!G$7*K31</f><v>0</v></c><c r="L105" s="200"><f>'CO2 factors'!H$7*L31</f><v>0</v></c><c r="M105" s="68"><f t="shared" si="29"/><v>61.781999999999996</v></c><c r="N105" s="200"><f>'CO2 factors'!J$7*N31</f><v>0</v></c><c r="O105" s="200"><f>'CO2 factors'!K$7*O31</f><v>0</v></c><c r="P105" s="200"><f>'CO2 factors'!L$7*P31</f><v>0</v></c><c r="Q105" s="200"><f>'CO2 factors'!M$7*Q31</f><v>0</v></c><c r="R105" s="200"><f>'CO2 factors'!N$7*R31</f><v>0</v></c><c r="S105" s="200"><f>'CO2 factors'!O$7*S31</f><v>0</v></c><c r="T105" s="68"><f t="shared" si="31"/><v>0</v></c><c r="U105" s="68"><f t="shared" si="32"/><v>195.69498722195931</v></c></row><row r="106" spans="1:21" s="21" customFormat="1" ht="30"><c r="A106" s="22"/><c r="B106" s="198" t="str"><f>Translation!A74</f><v>Water supply, sewerage, waste management and remediation activities</v></c><c r="C106" s="200"><f>IF(C$48&gt;0, ($S$128+$V$137)/C$48,0)*C32</f><v>14.039264789398961</v></c><c r="D106" s="200"><f>IF(D$48&gt;0, ($S$129)/D$48,0)*D32</f><v>0</v></c><c r="E106" s="200"><f>IF(E$48&gt;0, ($S$130)/E$48,0)*E32</f><v>0</v></c><c r="F106" s="68"><f t="shared" si="27"/><v>14.039264789398961</v></c><c r="G106" s="200"><f>'CO2 factors'!C$7*G32</f><v>3.9060000000000006</v></c><c r="H106" s="200"><f>'CO2 factors'!D$7*H32</f><v>0</v></c><c r="I106" s="200"><f>'CO2 factors'!E$7*I32</f><v>0</v></c><c r="J106" s="200"><f>'CO2 factors'!F$7*J32</f><v>2.6399999999999997</v></c><c r="K106" s="200"><f>'CO2 factors'!G$7*K32</f><v>0</v></c><c r="L106" s="200"><f>'CO2 factors'!H$7*L32</f><v>0</v></c><c r="M106" s="68"><f t="shared" si="29"/><v>6.5460000000000003</v></c><c r="N106" s="200"><f>'CO2 factors'!J$7*N32</f><v>0</v></c><c r="O106" s="200"><f>'CO2 factors'!K$7*O32</f><v>0</v></c><c r="P106" s="200"><f>'CO2 factors'!L$7*P32</f><v>0</v></c><c r="Q106" s="200"><f>'CO2 factors'!M$7*Q32</f><v>0</v></c><c r="R106" s="200"><f>'CO2 factors'!N$7*R32</f><v>0</v></c><c r="S106" s="200"><f>'CO2 factors'!O$7*S32</f><v>0</v></c><c r="T106" s="68"><f t="shared" si="31"/><v>0</v></c><c r="U106" s="68"><f t="shared" si="32"/><v>20.585264789398963</v></c></row><row r="107" spans="1:21" s="21" customFormat="1" ht="15.75"><c r="A107" s="22"/><c r="B107" s="198" t="str"><f>Translation!A75</f><v>Construction</v></c><c r="C107" s="200"><f>IF(C$48&gt;0, ($S$128+$V$137)/C$48,0)*C33</f><v>2.1598868906767632</v></c><c r="D107" s="200"><f>IF(D$48&gt;0, ($S$129)/D$48,0)*D33</f><v>0</v></c><c r="E107" s="200"><f>IF(E$48&gt;0, ($S$130)/E$48,0)*E33</f><v>0</v></c><c r="F107" s="68"><f t="shared" si="27"/><v>2.1598868906767632</v></c><c r="G107" s="80"><f>'CO2 factors'!C$7*G33</f><v>0.55800000000000005</v></c><c r="H107" s="80"><f>'CO2 factors'!D$7*H33</f><v>0</v></c><c r="I107" s="80"><f>'CO2 factors'!E$7*I33</f><v>0</v></c><c r="J107" s="80"><f>'CO2 factors'!F$7*J33</f><v>0.48</v></c><c r="K107" s="80"><f>'CO2 factors'!G$7*K33</f><v>0</v></c><c r="L107" s="80"><f>'CO2 factors'!H$7*L33</f><v>0</v></c><c r="M107" s="68"><f t="shared" si="29"/><v>1.038</v></c><c r="N107" s="80"><f>'CO2 factors'!J$7*N33</f><v>0</v></c><c r="O107" s="80"><f>'CO2 factors'!K$7*O33</f><v>0</v></c><c r="P107" s="80"><f>'CO2 factors'!L$7*P33</f><v>0</v></c><c r="Q107" s="80"><f>'CO2 factors'!M$7*Q33</f><v>0</v></c><c r="R107" s="80"><f>'CO2 factors'!N$7*R33</f><v>0</v></c><c r="S107" s="80"><f>'CO2 factors'!O$7*S33</f><v>0</v></c><c r="T107" s="68"><f t="shared" si="31"/><v>0</v></c><c r="U107" s="68"><f t="shared" si="32"/><v>3.197886890676763</v></c></row><row r="108" spans="1:21" s="21" customFormat="1" ht="15.75"><c r="A108" s="22"/><c r="B108" s="65" t="str"><f>Translation!A76</f><v>TERTIARY SECTOR</v></c><c r="C108" s="68"><f>SUM(C109:C116)</f><v>923.35164576431634</v></c><c r="D108" s="68"><f>SUM(D109:D116)</f><v>0</v></c><c r="E108" s="68"><f>SUM(E109:E116)</f><v>0</v></c><c r="F108" s="68"><f t="shared" si="27"/><v>923.35164576431634</v></c><c r="G108" s="68"><f t="shared" ref="G108:L108" si="40">SUM(G109:G116)</f><v>242.17200000000003</v></c><c r="H108" s="68"><f t="shared" si="40"/><v>0</v></c><c r="I108" s="68"><f t="shared" si="40"/><v>0</v></c><c r="J108" s="68"><f t="shared" si="40"/><v>145.91999999999999</v></c><c r="K108" s="68"><f t="shared" si="40"/><v>0</v></c><c r="L108" s="68"><f t="shared" si="40"/><v>0</v></c><c r="M108" s="68"><f t="shared" si="29"/><v>388.09199999999998</v></c><c r="N108" s="68"><f t="shared" ref="N108:S108" si="41">SUM(N109:N116)</f><v>0</v></c><c r="O108" s="68"><f t="shared" si="41"/><v>0</v></c><c r="P108" s="68"><f t="shared" si="41"/><v>0</v></c><c r="Q108" s="68"><f t="shared" si="41"/><v>0</v></c><c r="R108" s="68"><f t="shared" si="41"/><v>0</v></c><c r="S108" s="68"><f t="shared" si="41"/><v>0</v></c><c r="T108" s="68"><f t="shared" si="31"/><v>0</v></c><c r="U108" s="68"><f t="shared" si="32"/><v>1311.4436457643164</v></c></row><row r="109" spans="1:21" s="21" customFormat="1" ht="30"><c r="A109" s="22"/><c r="B109" s="198" t="str"><f>Translation!A77</f><v xml:space="preserve">Wholesale and retail trade; repair of motor vehicles and motorcycles </v></c><c r="C109" s="200"><f t="shared" ref="C109:C116" si="42">IF(C$48&gt;0, ($S$128+$V$137)/C$48,0)*C35</f><v>188.99010293421679</v></c><c r="D109" s="200"><f t="shared" ref="D109:D116" si="43">IF(D$48&gt;0, ($S$129)/D$48,0)*D35</f><v>0</v></c><c r="E109" s="200"><f t="shared" ref="E109:E116" si="44">IF(E$48&gt;0, ($S$130)/E$48,0)*E35</f><v>0</v></c><c r="F109" s="68"><f t="shared" si="27"/><v>188.99010293421679</v></c><c r="G109" s="200"><f>'CO2 factors'!C$7*G35</f><v>54.405000000000008</v></c><c r="H109" s="200"><f>'CO2 factors'!D$7*H35</f><v>0</v></c><c r="I109" s="200"><f>'CO2 factors'!E$7*I35</f><v>0</v></c><c r="J109" s="200"><f>'CO2 factors'!F$7*J35</f><v>32.879999999999995</v></c><c r="K109" s="200"><f>'CO2 factors'!G$7*K35</f><v>0</v></c><c r="L109" s="200"><f>'CO2 factors'!H$7*L35</f><v>0</v></c><c r="M109" s="68"><f t="shared" si="29"/><v>87.284999999999997</v></c><c r="N109" s="200"><f>'CO2 factors'!J$7*N35</f><v>0</v></c><c r="O109" s="200"><f>'CO2 factors'!K$7*O35</f><v>0</v></c><c r="P109" s="200"><f>'CO2 factors'!L$7*P35</f><v>0</v></c><c r="Q109" s="200"><f>'CO2 factors'!M$7*Q35</f><v>0</v></c><c r="R109" s="200"><f>'CO2 factors'!N$7*R35</f><v>0</v></c><c r="S109" s="200"><f>'CO2 factors'!O$7*S35</f><v>0</v></c><c r="T109" s="68"><f t="shared" si="31"/><v>0</v></c><c r="U109" s="68"><f t="shared" si="32"/><v>276.27510293421676</v></c></row><row r="110" spans="1:21" s="21" customFormat="1" ht="15.75"><c r="A110" s="22"/><c r="B110" s="198" t="str"><f>Translation!A78</f><v>Accomodation and food service activities</v></c><c r="C110" s="200"><f t="shared" si="42"/><v>37.798020586843357</v></c><c r="D110" s="200"><f t="shared" si="43"/><v>0</v></c><c r="E110" s="200"><f t="shared" si="44"/><v>0</v></c><c r="F110" s="68"><f t="shared" si="27"/><v>37.798020586843357</v></c><c r="G110" s="200"><f>'CO2 factors'!C$7*G36</f><v>10.881</v></c><c r="H110" s="200"><f>'CO2 factors'!D$7*H36</f><v>0</v></c><c r="I110" s="200"><f>'CO2 factors'!E$7*I36</f><v>0</v></c><c r="J110" s="200"><f>'CO2 factors'!F$7*J36</f><v>6.4799999999999995</v></c><c r="K110" s="200"><f>'CO2 factors'!G$7*K36</f><v>0</v></c><c r="L110" s="200"><f>'CO2 factors'!H$7*L36</f><v>0</v></c><c r="M110" s="68"><f t="shared" si="29"/><v>17.361000000000001</v></c><c r="N110" s="200"><f>'CO2 factors'!J$7*N36</f><v>0</v></c><c r="O110" s="200"><f>'CO2 factors'!K$7*O36</f><v>0</v></c><c r="P110" s="200"><f>'CO2 factors'!L$7*P36</f><v>0</v></c><c r="Q110" s="200"><f>'CO2 factors'!M$7*Q36</f><v>0</v></c><c r="R110" s="200"><f>'CO2 factors'!N$7*R36</f><v>0</v></c><c r="S110" s="200"><f>'CO2 factors'!O$7*S36</f><v>0</v></c><c r="T110" s="68"><f t="shared" si="31"/><v>0</v></c><c r="U110" s="68"><f t="shared" si="32"/><v>55.159020586843354</v></c></row><row r="111" spans="1:21" s="21" customFormat="1" ht="15.75"><c r="A111" s="22"/><c r="B111" s="198" t="str"><f>Translation!A79</f><v>General public administration and social security</v></c><c r="C111" s="200"><f t="shared" si="42"/><v>16.739123402744916</v></c><c r="D111" s="200"><f t="shared" si="43"/><v>0</v></c><c r="E111" s="200"><f t="shared" si="44"/><v>0</v></c><c r="F111" s="68"><f t="shared" si="27"/><v>16.739123402744916</v></c><c r="G111" s="200"><f>'CO2 factors'!C$7*G37</f><v>4.7430000000000003</v></c><c r="H111" s="200"><f>'CO2 factors'!D$7*H37</f><v>0</v></c><c r="I111" s="200"><f>'CO2 factors'!E$7*I37</f><v>0</v></c><c r="J111" s="200"><f>'CO2 factors'!F$7*J37</f><v>2.88</v></c><c r="K111" s="200"><f>'CO2 factors'!G$7*K37</f><v>0</v></c><c r="L111" s="200"><f>'CO2 factors'!H$7*L37</f><v>0</v></c><c r="M111" s="68"><f t="shared" si="29"/><v>7.6230000000000002</v></c><c r="N111" s="200"><f>'CO2 factors'!J$7*N37</f><v>0</v></c><c r="O111" s="200"><f>'CO2 factors'!K$7*O37</f><v>0</v></c><c r="P111" s="200"><f>'CO2 factors'!L$7*P37</f><v>0</v></c><c r="Q111" s="200"><f>'CO2 factors'!M$7*Q37</f><v>0</v></c><c r="R111" s="200"><f>'CO2 factors'!N$7*R37</f><v>0</v></c><c r="S111" s="200"><f>'CO2 factors'!O$7*S37</f><v>0</v></c><c r="T111" s="68"><f t="shared" si="31"/><v>0</v></c><c r="U111" s="68"><f t="shared" si="32"/><v>24.362123402744917</v></c></row><row r="112" spans="1:21" s="21" customFormat="1" ht="15.75"><c r="A112" s="22"/><c r="B112" s="198" t="str"><f>Translation!A80</f><v>Defense, justice, police and fire departments</v></c><c r="C112" s="200"><f t="shared" si="42"/><v>0</v></c><c r="D112" s="200"><f t="shared" si="43"/><v>0</v></c><c r="E112" s="200"><f t="shared" si="44"/><v>0</v></c><c r="F112" s="68"><f t="shared" si="27"/><v>0</v></c><c r="G112" s="200"><f>'CO2 factors'!C$7*G38</f><v>0</v></c><c r="H112" s="200"><f>'CO2 factors'!D$7*H38</f><v>0</v></c><c r="I112" s="200"><f>'CO2 factors'!E$7*I38</f><v>0</v></c><c r="J112" s="200"><f>'CO2 factors'!F$7*J38</f><v>0</v></c><c r="K112" s="200"><f>'CO2 factors'!G$7*K38</f><v>0</v></c><c r="L112" s="200"><f>'CO2 factors'!H$7*L38</f><v>0</v></c><c r="M112" s="68"><f t="shared" si="29"/><v>0</v></c><c r="N112" s="200"><f>'CO2 factors'!J$7*N38</f><v>0</v></c><c r="O112" s="200"><f>'CO2 factors'!K$7*O38</f><v>0</v></c><c r="P112" s="200"><f>'CO2 factors'!L$7*P38</f><v>0</v></c><c r="Q112" s="200"><f>'CO2 factors'!M$7*Q38</f><v>0</v></c><c r="R112" s="200"><f>'CO2 factors'!N$7*R38</f><v>0</v></c><c r="S112" s="200"><f>'CO2 factors'!O$7*S38</f><v>0</v></c><c r="T112" s="68"><f t="shared" si="31"/><v>0</v></c><c r="U112" s="68"><f t="shared" si="32"/><v>0</v></c></row><row r="113" spans="1:31" s="21" customFormat="1" ht="15.75"><c r="A113" s="22"/><c r="B113" s="198" t="str"><f>Translation!A81</f><v>Education</v></c><c r="C113" s="200"><f t="shared" si="42"/><v>9.1795192853762444</v></c><c r="D113" s="200"><f t="shared" si="43"/><v>0</v></c><c r="E113" s="200"><f t="shared" si="44"/><v>0</v></c><c r="F113" s="68"><f t="shared" si="27"/><v>9.1795192853762444</v></c><c r="G113" s="200"><f>'CO2 factors'!C$7*G39</f><v>2.79</v></c><c r="H113" s="200"><f>'CO2 factors'!D$7*H39</f><v>0</v></c><c r="I113" s="200"><f>'CO2 factors'!E$7*I39</f><v>0</v></c><c r="J113" s="200"><f>'CO2 factors'!F$7*J39</f><v>1.68</v></c><c r="K113" s="200"><f>'CO2 factors'!G$7*K39</f><v>0</v></c><c r="L113" s="200"><f>'CO2 factors'!H$7*L39</f><v>0</v></c><c r="M113" s="68"><f t="shared" si="29"/><v>4.47</v></c><c r="N113" s="200"><f>'CO2 factors'!J$7*N39</f><v>0</v></c><c r="O113" s="200"><f>'CO2 factors'!K$7*O39</f><v>0</v></c><c r="P113" s="200"><f>'CO2 factors'!L$7*P39</f><v>0</v></c><c r="Q113" s="200"><f>'CO2 factors'!M$7*Q39</f><v>0</v></c><c r="R113" s="200"><f>'CO2 factors'!N$7*R39</f><v>0</v></c><c r="S113" s="200"><f>'CO2 factors'!O$7*S39</f><v>0</v></c><c r="T113" s="68"><f t="shared" si="31"/><v>0</v></c><c r="U113" s="68"><f t="shared" si="32"/><v>13.649519285376243</v></c></row><row r="114" spans="1:31" s="21" customFormat="1" ht="15.75"><c r="A114" s="22"/><c r="B114" s="198" t="str"><f>Translation!A82</f><v>Human health and social work activities</v></c><c r="C114" s="200"><f t="shared" si="42"/><v>4.8597455040227171</v></c><c r="D114" s="200"><f t="shared" si="43"/><v>0</v></c><c r="E114" s="200"><f t="shared" si="44"/><v>0</v></c><c r="F114" s="68"><f t="shared" si="27"/><v>4.8597455040227171</v></c><c r="G114" s="200"><f>'CO2 factors'!C$7*G40</f><v>1.395</v></c><c r="H114" s="200"><f>'CO2 factors'!D$7*H40</f><v>0</v></c><c r="I114" s="200"><f>'CO2 factors'!E$7*I40</f><v>0</v></c><c r="J114" s="200"><f>'CO2 factors'!F$7*J40</f><v>0.72</v></c><c r="K114" s="200"><f>'CO2 factors'!G$7*K40</f><v>0</v></c><c r="L114" s="200"><f>'CO2 factors'!H$7*L40</f><v>0</v></c><c r="M114" s="68"><f t="shared" si="29"/><v>2.1150000000000002</v></c><c r="N114" s="200"><f>'CO2 factors'!J$7*N40</f><v>0</v></c><c r="O114" s="200"><f>'CO2 factors'!K$7*O40</f><v>0</v></c><c r="P114" s="200"><f>'CO2 factors'!L$7*P40</f><v>0</v></c><c r="Q114" s="200"><f>'CO2 factors'!M$7*Q40</f><v>0</v></c><c r="R114" s="200"><f>'CO2 factors'!N$7*R40</f><v>0</v></c><c r="S114" s="200"><f>'CO2 factors'!O$7*S40</f><v>0</v></c><c r="T114" s="68"><f t="shared" si="31"/><v>0</v></c><c r="U114" s="68"><f t="shared" si="32"/><v>6.9747455040227173</v></c></row><row r="115" spans="1:31" s="21" customFormat="1" ht="15.75"><c r="A115" s="22"/><c r="B115" s="198" t="str"><f>Translation!A83</f><v>Other services</v></c><c r="C115" s="200"><f t="shared" si="42"/><v>582.08951703738774</v></c><c r="D115" s="200"><f t="shared" si="43"/><v>0</v></c><c r="E115" s="200"><f t="shared" si="44"/><v>0</v></c><c r="F115" s="68"><f t="shared" si="27"/><v>582.08951703738774</v></c><c r="G115" s="200"><f>'CO2 factors'!C$7*G41</f><v>167.95800000000003</v></c><c r="H115" s="200"><f>'CO2 factors'!D$7*H41</f><v>0</v></c><c r="I115" s="200"><f>'CO2 factors'!E$7*I41</f><v>0</v></c><c r="J115" s="200"><f>'CO2 factors'!F$7*J41</f><v>101.28</v></c><c r="K115" s="200"><f>'CO2 factors'!G$7*K41</f><v>0</v></c><c r="L115" s="200"><f>'CO2 factors'!H$7*L41</f><v>0</v></c><c r="M115" s="68"><f t="shared" si="29"/><v>269.23800000000006</v></c><c r="N115" s="200"><f>'CO2 factors'!J$7*N41</f><v>0</v></c><c r="O115" s="200"><f>'CO2 factors'!K$7*O41</f><v>0</v></c><c r="P115" s="200"><f>'CO2 factors'!L$7*P41</f><v>0</v></c><c r="Q115" s="200"><f>'CO2 factors'!M$7*Q41</f><v>0</v></c><c r="R115" s="200"><f>'CO2 factors'!N$7*R41</f><v>0</v></c><c r="S115" s="200"><f>'CO2 factors'!O$7*S41</f><v>0</v></c><c r="T115" s="68"><f t="shared" si="31"/><v>0</v></c><c r="U115" s="68"><f t="shared" si="32"/><v>851.32751703738779</v></c></row><row r="116" spans="1:31" s="21" customFormat="1" ht="15.75"><c r="A116" s="22"/><c r="B116" s="198" t="str"><f>Translation!A84</f><v>Public lighting</v></c><c r="C116" s="200"><f t="shared" si="42"/><v>83.695617013724572</v></c><c r="D116" s="200"><f t="shared" si="43"/><v>0</v></c><c r="E116" s="200"><f t="shared" si="44"/><v>0</v></c><c r="F116" s="68"><f t="shared" si="27"/><v>83.695617013724572</v></c><c r="G116" s="200"><f>'CO2 factors'!C$7*G42</f><v>0</v></c><c r="H116" s="200"><f>'CO2 factors'!D$7*H42</f><v>0</v></c><c r="I116" s="200"><f>'CO2 factors'!E$7*I42</f><v>0</v></c><c r="J116" s="200"><f>'CO2 factors'!F$7*J42</f><v>0</v></c><c r="K116" s="200"><f>'CO2 factors'!G$7*K42</f><v>0</v></c><c r="L116" s="200"><f>'CO2 factors'!H$7*L42</f><v>0</v></c><c r="M116" s="68"><f t="shared" si="29"/><v>0</v></c><c r="N116" s="200"><f>'CO2 factors'!J$7*N42</f><v>0</v></c><c r="O116" s="200"><f>'CO2 factors'!K$7*O42</f><v>0</v></c><c r="P116" s="200"><f>'CO2 factors'!L$7*P42</f><v>0</v></c><c r="Q116" s="200"><f>'CO2 factors'!M$7*Q42</f><v>0</v></c><c r="R116" s="200"><f>'CO2 factors'!N$7*R42</f><v>0</v></c><c r="S116" s="200"><f>'CO2 factors'!O$7*S42</f><v>0</v></c><c r="T116" s="68"><f t="shared" si="31"/><v>0</v></c><c r="U116" s="68"><f t="shared" si="32"/><v>83.695617013724572</v></c></row><row r="117" spans="1:31" s="21" customFormat="1" ht="15.75"><c r="A117" s="22"/><c r="B117" s="65" t="str"><f>Translation!A85</f><v>TRANSPORTS</v></c><c r="C117" s="68"><f>SUM(C118:C121)</f><v>0</v></c><c r="D117" s="68"><f>SUM(D118:D121)</f><v>0</v></c><c r="E117" s="68"><f>SUM(E118:E121)</f><v>0</v></c><c r="F117" s="68"><f t="shared" si="27"/><v>0</v></c><c r="G117" s="68"><f t="shared" ref="G117:L117" si="45">SUM(G118:G121)</f><v>0</v></c><c r="H117" s="68"><f t="shared" si="45"/><v>3062.223</v></c><c r="I117" s="68"><f t="shared" si="45"/><v>2647.866</v></c><c r="J117" s="68"><f t="shared" si="45"/><v>0</v></c><c r="K117" s="68"><f t="shared" si="45"/><v>0</v></c><c r="L117" s="68"><f t="shared" si="45"/><v>0</v></c><c r="M117" s="68"><f t="shared" si="29"/><v>5710.0889999999999</v></c><c r="N117" s="68"><f t="shared" ref="N117:S117" si="46">SUM(N118:N121)</f><v>0</v></c><c r="O117" s="68"><f t="shared" si="46"/><v>0</v></c><c r="P117" s="68"><f t="shared" si="46"/><v>0</v></c><c r="Q117" s="68"><f t="shared" si="46"/><v>0</v></c><c r="R117" s="68"><f t="shared" si="46"/><v>0</v></c><c r="S117" s="68"><f t="shared" si="46"/><v>0</v></c><c r="T117" s="68"><f t="shared" si="31"/><v>0</v></c><c r="U117" s="68"><f t="shared" si="32"/><v>5710.0889999999999</v></c></row><row r="118" spans="1:31" s="21" customFormat="1" ht="30"><c r="A118" s="22"/><c r="B118" s="198" t="str"><f>Translation!A86</f><v>Passenger road transport and other passenger road transport services (public transports, taxi, tourism, school buses, etc.)</v></c><c r="C118" s="200"><f>IF(C$48&gt;0, ($S$128+$V$137)/C$48,0)*C44</f><v>0</v></c><c r="D118" s="200"><f>IF(D$48&gt;0, ($S$129)/D$48,0)*D44</f><v>0</v></c><c r="E118" s="200"><f>IF(E$48&gt;0, ($S$130)/E$48,0)*E44</f><v>0</v></c><c r="F118" s="68"><f t="shared" si="27"/><v>0</v></c><c r="G118" s="200"><f>'CO2 factors'!C$7*G44</f><v>0</v></c><c r="H118" s="200"><f>'CO2 factors'!D$7*H44</f><v>55.002000000000002</v></c><c r="I118" s="200"><f>'CO2 factors'!E$7*I44</f><v>47.558999999999997</v></c><c r="J118" s="200"><f>'CO2 factors'!F$7*J44</f><v>0</v></c><c r="K118" s="200"><f>'CO2 factors'!G$7*K44</f><v>0</v></c><c r="L118" s="200"><f>'CO2 factors'!H$7*L44</f><v>0</v></c><c r="M118" s="68"><f t="shared" si="29"/><v>102.56100000000001</v></c><c r="N118" s="200"><f>'CO2 factors'!J$7*N44</f><v>0</v></c><c r="O118" s="200"><f>'CO2 factors'!K$7*O44</f><v>0</v></c><c r="P118" s="200"><f>'CO2 factors'!L$7*P44</f><v>0</v></c><c r="Q118" s="200"><f>'CO2 factors'!M$7*Q44</f><v>0</v></c><c r="R118" s="200"><f>'CO2 factors'!N$7*R44</f><v>0</v></c><c r="S118" s="200"><f>'CO2 factors'!O$7*S44</f><v>0</v></c><c r="T118" s="68"><f t="shared" si="31"/><v>0</v></c><c r="U118" s="68"><f t="shared" si="32"/><v>102.56100000000001</v></c></row><row r="119" spans="1:31" s="21" customFormat="1" ht="15.75"><c r="A119" s="22"/><c r="B119" s="198" t="str"><f>Translation!A87</f><v>Freight transport by road and removal services</v></c><c r="C119" s="200"><f>IF(C$48&gt;0, ($S$128+$V$137)/C$48,0)*C45</f><v>0</v></c><c r="D119" s="200"><f>IF(D$48&gt;0, ($S$129)/D$48,0)*D45</f><v>0</v></c><c r="E119" s="200"><f>IF(E$48&gt;0, ($S$130)/E$48,0)*E45</f><v>0</v></c><c r="F119" s="68"><f t="shared" si="27"/><v>0</v></c><c r="G119" s="200"><f>'CO2 factors'!C$7*G45</f><v>0</v></c><c r="H119" s="200"><f>'CO2 factors'!D$7*H45</f><v>982.82700000000011</v></c><c r="I119" s="200"><f>'CO2 factors'!E$7*I45</f><v>849.83699999999999</v></c><c r="J119" s="200"><f>'CO2 factors'!F$7*J45</f><v>0</v></c><c r="K119" s="200"><f>'CO2 factors'!G$7*K45</f><v>0</v></c><c r="L119" s="200"><f>'CO2 factors'!H$7*L45</f><v>0</v></c><c r="M119" s="68"><f t="shared" si="29"/><v>1832.6640000000002</v></c><c r="N119" s="200"><f>'CO2 factors'!J$7*N45</f><v>0</v></c><c r="O119" s="200"><f>'CO2 factors'!K$7*O45</f><v>0</v></c><c r="P119" s="200"><f>'CO2 factors'!L$7*P45</f><v>0</v></c><c r="Q119" s="200"><f>'CO2 factors'!M$7*Q45</f><v>0</v></c><c r="R119" s="200"><f>'CO2 factors'!N$7*R45</f><v>0</v></c><c r="S119" s="200"><f>'CO2 factors'!O$7*S45</f><v>0</v></c><c r="T119" s="68"><f t="shared" si="31"/><v>0</v></c><c r="U119" s="68"><f t="shared" si="32"/><v>1832.6640000000002</v></c></row><row r="120" spans="1:31" s="21" customFormat="1" ht="15.75"><c r="A120" s="22"/><c r="B120" s="198" t="str"><f>Translation!A88</f><v>Other fleet for public and private services</v></c><c r="C120" s="200"><f>IF(C$48&gt;0, ($S$128+$V$137)/C$48,0)*C46</f><v>0</v></c><c r="D120" s="200"><f>IF(D$48&gt;0, ($S$129)/D$48,0)*D46</f><v>0</v></c><c r="E120" s="200"><f>IF(E$48&gt;0, ($S$130)/E$48,0)*E46</f><v>0</v></c><c r="F120" s="68"><f t="shared" si="27"/><v>0</v></c><c r="G120" s="200"><f>'CO2 factors'!C$7*G46</f><v>0</v></c><c r="H120" s="200"><f>'CO2 factors'!D$7*H46</f><v>0</v></c><c r="I120" s="200"><f>'CO2 factors'!E$7*I46</f><v>0</v></c><c r="J120" s="200"><f>'CO2 factors'!F$7*J46</f><v>0</v></c><c r="K120" s="200"><f>'CO2 factors'!G$7*K46</f><v>0</v></c><c r="L120" s="200"><f>'CO2 factors'!H$7*L46</f><v>0</v></c><c r="M120" s="68"><f t="shared" si="29"/><v>0</v></c><c r="N120" s="200"><f>'CO2 factors'!J$7*N46</f><v>0</v></c><c r="O120" s="200"><f>'CO2 factors'!K$7*O46</f><v>0</v></c><c r="P120" s="200"><f>'CO2 factors'!L$7*P46</f><v>0</v></c><c r="Q120" s="200"><f>'CO2 factors'!M$7*Q46</f><v>0</v></c><c r="R120" s="200"><f>'CO2 factors'!N$7*R46</f><v>0</v></c><c r="S120" s="200"><f>'CO2 factors'!O$7*S46</f><v>0</v></c><c r="T120" s="68"><f t="shared" si="31"/><v>0</v></c><c r="U120" s="68"><f t="shared" si="32"/><v>0</v></c></row><row r="121" spans="1:31" s="21" customFormat="1" ht="15.75"><c r="A121" s="22"/><c r="B121" s="197" t="str"><f>Translation!A89</f><v>Private transports</v></c><c r="C121" s="200"><f>IF(C$48&gt;0, ($S$128+$V$137)/C$48,0)*C47</f><v>0</v></c><c r="D121" s="200"><f>IF(D$48&gt;0, ($S$129)/D$48,0)*D47</f><v>0</v></c><c r="E121" s="200"><f>IF(E$48&gt;0, ($S$130)/E$48,0)*E47</f><v>0</v></c><c r="F121" s="68"><f t="shared" si="27"/><v>0</v></c><c r="G121" s="200"><f>'CO2 factors'!C$7*G47</f><v>0</v></c><c r="H121" s="200"><f>'CO2 factors'!D$7*H47</f><v>2024.394</v></c><c r="I121" s="200"><f>'CO2 factors'!E$7*I47</f><v>1750.47</v></c><c r="J121" s="200"><f>'CO2 factors'!F$7*J47</f><v>0</v></c><c r="K121" s="200"><f>'CO2 factors'!G$7*K47</f><v>0</v></c><c r="L121" s="200"><f>'CO2 factors'!H$7*L47</f><v>0</v></c><c r="M121" s="68"><f t="shared" si="29"/><v>3774.864</v></c><c r="N121" s="200"><f>'CO2 factors'!J$7*N47</f><v>0</v></c><c r="O121" s="200"><f>'CO2 factors'!K$7*O47</f><v>0</v></c><c r="P121" s="200"><f>'CO2 factors'!L$7*P47</f><v>0</v></c><c r="Q121" s="200"><f>'CO2 factors'!M$7*Q47</f><v>0</v></c><c r="R121" s="200"><f>'CO2 factors'!N$7*R47</f><v>0</v></c><c r="S121" s="200"><f>'CO2 factors'!O$7*S47</f><v>0</v></c><c r="T121" s="68"><f t="shared" si="31"/><v>0</v></c><c r="U121" s="68"><f t="shared" si="32"/><v>3774.864</v></c></row><row r="122" spans="1:31" s="21" customFormat="1" ht="15.75"><c r="A122" s="22"/><c r="B122" s="77" t="str"><f>Translation!A117</f><v>TOTAL FOR INTERNAL MARKET</v></c><c r="C122" s="69"><f>C91+C101+C104+C108+C117</f><v>4563.8410000000003</v></c><c r="D122" s="69"><f>D91+D101+D104+D108+D117</f><v>0</v></c><c r="E122" s="69"><f>E91+E101+E104+E108+E117</f><v>0</v></c><c r="F122" s="68"><f t="shared" si="27"/><v>4563.8410000000003</v></c><c r="G122" s="69"><f t="shared" ref="G122:L122" si="47">G91+G101+G104+G108+G117</f><v>1173.1950000000002</v></c><c r="H122" s="69"><f t="shared" si="47"/><v>3062.223</v></c><c r="I122" s="69"><f t="shared" si="47"/><v>2647.866</v></c><c r="J122" s="69"><f t="shared" si="47"/><v>455.03999999999996</v></c><c r="K122" s="69"><f t="shared" si="47"/><v>0</v></c><c r="L122" s="69"><f t="shared" si="47"/><v>0</v></c><c r="M122" s="68"><f t="shared" si="29"/><v>7338.3239999999996</v></c><c r="N122" s="69"><f t="shared" ref="N122:S122" si="48">N91+N101+N104+N108+N117</f><v>0</v></c><c r="O122" s="69"><f t="shared" si="48"/><v>0</v></c><c r="P122" s="69"><f t="shared" si="48"/><v>0</v></c><c r="Q122" s="69"><f t="shared" si="48"/><v>0</v></c><c r="R122" s="69"><f t="shared" si="48"/><v>0</v></c><c r="S122" s="69"><f t="shared" si="48"/><v>0</v></c><c r="T122" s="68"><f t="shared" si="31"/><v>0</v></c><c r="U122" s="68"><f t="shared" si="32"/><v>11902.165000000001</v></c></row><row r="123" spans="1:31" s="55" customFormat="1" ht="15"><c r="B123" s="67"/><c r="C123" s="66"/><c r="D123" s="66"/><c r="E123" s="66"/><c r="F123" s="66"/><c r="G123" s="66"/><c r="H123" s="66"/><c r="I123" s="66"/><c r="J123" s="66"/><c r="K123" s="66"/><c r="L123" s="66"/><c r="M123" s="66"/><c r="N123" s="66"/><c r="O123" s="66"/><c r="P123" s="66"/><c r="Q123" s="66"/><c r="R123" s="66"/><c r="S123" s="66"/><c r="T123" s="66"/><c r="U123" s="66"/><c r="V123" s="66"/><c r="W123" s="66"/></row><row r="124" spans="1:31" s="91" customFormat="1" ht="31.5"><c r="B124" s="101" t="str"><f>Translation!A147</f><v>CO2 EMISSIONS FROM PRODUCTION</v></c><c r="C124" s="102"/><c r="D124" s="102"/><c r="E124" s="102"/><c r="F124" s="102"/><c r="G124" s="102"/><c r="H124" s="102"/><c r="I124" s="102"/><c r="J124" s="102"/><c r="K124" s="102"/><c r="L124" s="102"/><c r="M124" s="102"/><c r="N124" s="102"/><c r="O124" s="102"/><c r="P124" s="102"/><c r="Q124" s="102"/><c r="R124" s="102"/><c r="S124" s="103" t="str"><f>Translation!$A$17</f><v>[t CO2]</v></c><c r="T124" s="104"/><c r="U124" s="105"/><c r="V124" s="105"/><c r="W124" s="103" t="str"><f>Translation!$A$19</f><v>[t CO2/MWh]</v></c><c r="X124" s="97"/><c r="Y124" s="97"/><c r="Z124" s="97"/><c r="AA124" s="97"/><c r="AB124" s="97"/><c r="AC124" s="97"/><c r="AD124" s="97"/><c r="AE124" s="97"/></row><row r="125" spans="1:31" s="55" customFormat="1" ht="30" customHeight="1"><c r="B125" s="296" t="str"><f>Translation!A120</f><v>PRODUCTION SECTOR</v></c><c r="C125" s="291" t="str"><f>Translation!A142</f><v>PRIMARY ENERGY SOURCE</v></c><c r="D125" s="292"/><c r="E125" s="292"/><c r="F125" s="292"/><c r="G125" s="292"/><c r="H125" s="292"/><c r="I125" s="292"/><c r="J125" s="292"/><c r="K125" s="292"/><c r="L125" s="292"/><c r="M125" s="292"/><c r="N125" s="292"/><c r="O125" s="292"/><c r="P125" s="292"/><c r="Q125" s="292"/><c r="R125" s="292"/><c r="S125" s="293"/><c r="T125" s="64"/><c r="U125" s="326" t="str"><f>Translation!A122</f><v>Energy product</v></c><c r="V125" s="327"/><c r="W125" s="294" t="str"><f>Translation!A149</f><v>CO2 EMISSION FACTORS</v></c><c r="X125" s="61"/><c r="Y125" s="61"/><c r="Z125" s="61"/><c r="AA125" s="61"/><c r="AB125" s="61"/><c r="AC125" s="61"/><c r="AD125" s="61"/><c r="AE125" s="61"/></row><row r="126" spans="1:31" s="55" customFormat="1" ht="15" customHeight="1"><c r="B126" s="297"/><c r="C126" s="291" t="str"><f>Translation!A98</f><v>Fossil fuels</v></c><c r="D126" s="292"/><c r="E126" s="292"/><c r="F126" s="292"/><c r="G126" s="292"/><c r="H126" s="292"/><c r="I126" s="293"/><c r="J126" s="291" t="str"><f>Translation!A107</f><v>Renewable energy sources</v></c><c r="K126" s="292"/><c r="L126" s="292"/><c r="M126" s="292"/><c r="N126" s="292"/><c r="O126" s="292"/><c r="P126" s="292"/><c r="Q126" s="292"/><c r="R126" s="293"/><c r="S126" s="333" t="str"><f>Translation!A118</f><v>TOTAL</v></c><c r="T126" s="64"/><c r="U126" s="328"/><c r="V126" s="329"/><c r="W126" s="332"/><c r="X126" s="61"/><c r="Y126" s="61"/><c r="Z126" s="61"/><c r="AA126" s="61"/><c r="AB126" s="61"/><c r="AC126" s="61"/><c r="AD126" s="61"/><c r="AE126" s="61"/></row><row r="127" spans="1:31" s="55" customFormat="1" ht="69.75" customHeight="1"><c r="B127" s="65" t="str"><f>Translation!A122</f><v>Energy product</v></c><c r="C127" s="236" t="str"><f>Translation!A99</f><v>Fueloil</v></c><c r="D127" s="236" t="str"><f>Translation!A100</f><v>Diesel</v></c><c r="E127" s="236" t="str"><f>Translation!A101</f><v>Gasoline</v></c><c r="F127" s="236" t="str"><f>Translation!A102</f><v>LPG</v></c><c r="G127" s="236" t="str"><f>Translation!A103</f><v>Natural gas</v></c><c r="H127" s="236" t="str"><f>Translation!A104</f><v>Coal</v></c><c r="I127" s="236" t="str"><f>Translation!A116</f><v>Subtotal</v></c><c r="J127" s="236" t="str"><f>Translation!A108</f><v>Hydro</v></c><c r="K127" s="236" t="str"><f>Translation!A109</f><v>Wind</v></c><c r="L127" s="236" t="str"><f>Translation!A110</f><v>Solar</v></c><c r="M127" s="236" t="str"><f>Translation!A111</f><v>Geothermal</v></c><c r="N127" s="236" t="str"><f>Translation!A112</f><v>Ocean</v></c><c r="O127" s="236" t="str"><f>Translation!A113</f><v>Biomass</v></c><c r="P127" s="236" t="str"><f>Translation!A114</f><v>Urban waste</v></c><c r="Q127" s="236" t="str"><f>Translation!A115</f><v>Energy recovery</v></c><c r="R127" s="236" t="str"><f>Translation!A116</f><v>Subtotal</v></c><c r="S127" s="333"/><c r="T127" s="64"/><c r="U127" s="330"/><c r="V127" s="331"/><c r="W127" s="295"/><c r="X127" s="61"/><c r="Y127" s="61"/><c r="Z127" s="61"/><c r="AA127" s="61"/><c r="AB127" s="61"/><c r="AC127" s="61"/><c r="AD127" s="61"/><c r="AE127" s="61"/></row><row r="128" spans="1:31" s="55" customFormat="1" ht="15.75"><c r="B128" s="199" t="str"><f>Translation!A123</f><v>Electricity</v></c><c r="C128" s="204"><f>'CO2 factors'!C$7*C67</f><v>1626.8490000000002</v></c><c r="D128" s="204"><f>'CO2 factors'!D$7*D67</f><v>102.52800000000001</v></c><c r="E128" s="204"><f>'CO2 factors'!E$7*E67</f><v>0</v></c><c r="F128" s="204"><f>'CO2 factors'!F$7*F67</f><v>0</v></c><c r="G128" s="204"><f>'CO2 factors'!G$7*G67</f><v>2834.4640000000004</v></c><c r="H128" s="204"><f>'CO2 factors'!H$7*H67</f><v>0</v></c><c r="I128" s="63"><f>SUM(C128:H128)</f><v>4563.8410000000003</v></c><c r="J128" s="204"><f>'CO2 factors'!J$7*J67</f><v>0</v></c><c r="K128" s="204"><f>'CO2 factors'!K$7*K67</f><v>0</v></c><c r="L128" s="204"><f>'CO2 factors'!L$7*L67</f><v>0</v></c><c r="M128" s="204"><f>'CO2 factors'!M$7*M67</f><v>0</v></c><c r="N128" s="204"><f>'CO2 factors'!N$7*N67</f><v>0</v></c><c r="O128" s="204"><f>'CO2 factors'!O$7*O67</f><v>0</v></c><c r="P128" s="204"><f>'CO2 factors'!P$7*P67</f><v>0</v></c><c r="Q128" s="204"><f>'CO2 factors'!Q$7*Q67</f><v>0</v></c><c r="R128" s="63"><f>SUM(J128:Q128)</f><v>0</v></c><c r="S128" s="63"><f>I128+R128</f><v>4563.8410000000003</v></c><c r="T128" s="62"/><c r="U128" s="335" t="str"><f>Translation!A123</f><v>Electricity</v></c><c r="V128" s="336"/><c r="W128" s="205"><f>IF(S58&gt;0,S128/S58,0)</f><v>0.53990784336921804</v></c><c r="X128" s="61"/><c r="Y128" s="61"/><c r="Z128" s="61"/><c r="AA128" s="61"/><c r="AB128" s="61"/><c r="AC128" s="61"/><c r="AD128" s="61"/><c r="AE128" s="61"/></row><row r="129" spans="1:31" s="55" customFormat="1" ht="15.7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334" t="str"><f>Translation!A124</f><v>Heat</v></c><c r="V129" s="334"/><c r="W129" s="205"><f>IF(S59&gt;0,S129/S59,0)</f><v>0</v></c><c r="X129" s="61"/><c r="Y129" s="61"/><c r="Z129" s="61"/><c r="AA129" s="61"/><c r="AB129" s="61"/><c r="AC129" s="61"/><c r="AD129" s="61"/><c r="AE129" s="61"/></row><row r="130" spans="1:31" s="55" customFormat="1" ht="15.7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334" t="str"><f>Translation!A125</f><v>Cold</v></c><c r="V130" s="334"/><c r="W130" s="205"><f>IF(S60&gt;0,S130/S60,0)</f><v>0</v></c><c r="X130" s="61"/><c r="Y130" s="61"/><c r="Z130" s="61"/><c r="AA130" s="61"/><c r="AB130" s="61"/><c r="AC130" s="61"/><c r="AD130" s="61"/><c r="AE130" s="61"/></row><row r="131" spans="1:31" s="55" customFormat="1" ht="15.75"><c r="B131" s="227" t="str"><f>Translation!A118</f><v>TOTAL</v></c><c r="C131" s="57"><f t="shared" ref="C131:S131" si="49">SUM(C128:C130)</f><v>1626.8490000000002</v></c><c r="D131" s="57"><f t="shared" si="49"/><v>102.52800000000001</v></c><c r="E131" s="57"><f t="shared" si="49"/><v>0</v></c><c r="F131" s="57"><f t="shared" si="49"/><v>0</v></c><c r="G131" s="57"><f t="shared" si="49"/><v>2834.4640000000004</v></c><c r="H131" s="57"><f t="shared" si="49"/><v>0</v></c><c r="I131" s="57"><f t="shared" si="49"/><v>4563.8410000000003</v></c><c r="J131" s="57"><f t="shared" si="49"/><v>0</v></c><c r="K131" s="57"><f t="shared" si="49"/><v>0</v></c><c r="L131" s="57"><f t="shared" si="49"/><v>0</v></c><c r="M131" s="57"><f t="shared" si="49"/><v>0</v></c><c r="N131" s="57"><f t="shared" si="49"/><v>0</v></c><c r="O131" s="57"><f t="shared" si="49"/><v>0</v></c><c r="P131" s="57"><f t="shared" si="49"/><v>0</v></c><c r="Q131" s="57"><f t="shared" si="49"/><v>0</v></c><c r="R131" s="57"><f t="shared" si="49"/><v>0</v></c><c r="S131" s="57"><f t="shared" si="49"/><v>4563.8410000000003</v></c><c r="T131" s="60"/><c r="U131" s="60"/><c r="V131" s="61"/><c r="W131" s="61"/><c r="X131" s="61"/><c r="Y131" s="61"/><c r="Z131" s="61"/><c r="AA131" s="61"/><c r="AB131" s="61"/><c r="AC131" s="60"/><c r="AD131" s="61"/></row><row r="132" spans="1:31" s="59" customFormat="1" ht="15"><c r="B132" s="78"/></row><row r="133" spans="1:31" s="91" customFormat="1" ht="31.5"><c r="B133" s="92" t="str"><f>Translation!A146</f><v>CO2 EMISSIONS</v></c><c r="C133" s="94"/><c r="D133" s="94"/><c r="E133" s="94"/><c r="F133" s="94"/><c r="G133" s="94"/><c r="H133" s="94"/><c r="I133" s="95"/><c r="M133" s="95"/><c r="Y133" s="93" t="str"><f>Translation!$A$17</f><v>[t CO2]</v></c><c r="AB133" s="93" t="str"><f>Translation!$A$17</f><v>[t CO2]</v></c></row><row r="134" spans="1:31" s="55" customFormat="1" ht="30" customHeight="1"><c r="B134" s="301" t="str"><f>Translation!A122</f><v>Energy product</v></c><c r="C134" s="309" t="str"><f>Translation!A142</f><v>PRIMARY ENERGY SOURCE</v></c><c r="D134" s="310"/><c r="E134" s="310"/><c r="F134" s="310"/><c r="G134" s="310"/><c r="H134" s="310"/><c r="I134" s="310"/><c r="J134" s="310"/><c r="K134" s="310"/><c r="L134" s="310"/><c r="M134" s="310"/><c r="N134" s="310"/><c r="O134" s="310"/><c r="P134" s="310"/><c r="Q134" s="310"/><c r="R134" s="310"/><c r="S134" s="310"/><c r="T134" s="310"/><c r="U134" s="310"/><c r="V134" s="310"/><c r="W134" s="310"/><c r="X134" s="310"/><c r="Y134" s="311"/><c r="AA134" s="294" t="str"><f>Translation!A150</f><v>CO2 emissions from ETS installations included in the calculations for final use of energy</v></c><c r="AB134" s="294" t="str"><f>Translation!A151</f><v>CO2 emissions from ETS installations included in the calculations for secondary energy production</v></c></row><row r="135" spans="1:31" s="55" customFormat="1" ht="15" customHeight="1"><c r="B135" s="302"/><c r="C135" s="309" t="str"><f>Translation!A98</f><v>Fossil fuels</v></c><c r="D135" s="310"/><c r="E135" s="310"/><c r="F135" s="310"/><c r="G135" s="310"/><c r="H135" s="310"/><c r="I135" s="311"/><c r="J135" s="309" t="str"><f>Translation!A107</f><v>Renewable energy sources</v></c><c r="K135" s="310"/><c r="L135" s="310"/><c r="M135" s="310"/><c r="N135" s="310"/><c r="O135" s="310"/><c r="P135" s="310"/><c r="Q135" s="310"/><c r="R135" s="311"/><c r="S135" s="298" t="str"><f>Translation!A123</f><v>Electricity</v></c><c r="T135" s="299"/><c r="U135" s="299"/><c r="V135" s="300"/><c r="W135" s="232" t="str"><f>Translation!A124</f><v>Heat</v></c><c r="X135" s="232" t="str"><f>Translation!A125</f><v>Cold</v></c><c r="Y135" s="263" t="str"><f>Translation!A118</f><v>TOTAL</v></c><c r="AA135" s="332"/><c r="AB135" s="332"/></row><row r="136" spans="1:31" s="55" customFormat="1" ht="90.75" customHeight="1"><c r="B136" s="303"/><c r="C136" s="228" t="str"><f>Translation!A99</f><v>Fueloil</v></c><c r="D136" s="228" t="str"><f>Translation!A100</f><v>Diesel</v></c><c r="E136" s="228" t="str"><f>Translation!A101</f><v>Gasoline</v></c><c r="F136" s="228" t="str"><f>Translation!A102</f><v>LPG</v></c><c r="G136" s="228" t="str"><f>Translation!A103</f><v>Natural gas</v></c><c r="H136" s="228" t="str"><f>Translation!A104</f><v>Coal</v></c><c r="I136" s="228" t="str"><f>Translation!A116</f><v>Subtotal</v></c><c r="J136" s="228" t="str"><f>Translation!A108</f><v>Hydro</v></c><c r="K136" s="228" t="str"><f>Translation!A109</f><v>Wind</v></c><c r="L136" s="228" t="str"><f>Translation!A110</f><v>Solar</v></c><c r="M136" s="228" t="str"><f>Translation!A111</f><v>Geothermal</v></c><c r="N136" s="228" t="str"><f>Translation!A112</f><v>Ocean</v></c><c r="O136" s="228" t="str"><f>Translation!A113</f><v>Biomass</v></c><c r="P136" s="228" t="str"><f>Translation!A114</f><v>Urban waste</v></c><c r="Q136" s="228" t="str"><f>Translation!A115</f><v>Energy recovery</v></c><c r="R136" s="228" t="str"><f>Translation!A116</f><v>Subtotal</v></c><c r="S136" s="58" t="str"><f>Translation!A144</f><v>Imported electricity (cable)</v></c><c r="T136" s="58" t="str"><f>Translation!A145</f><v>Exported electricity (cable)</v></c><c r="U136" s="58" t="str"><f>Translation!A136</f><v>Reexportation and external consumption</v></c><c r="V136" s="233" t="str"><f>Translation!A116</f><v>Subtotal</v></c><c r="W136" s="233" t="str"><f>Translation!A136</f><v>Reexportation and external consumption</v></c><c r="X136" s="233" t="str"><f>Translation!A136</f><v>Reexportation and external consumption</v></c><c r="Y136" s="263"/><c r="AA136" s="295"/><c r="AB136" s="295"/></row><row r="137" spans="1:31" s="55" customFormat="1" ht="15.75"><c r="B137" s="231" t="str"><f>Translation!A118</f><v>TOTAL</v></c><c r="C137" s="201"><f>'CO2 factors'!C$7*C76</f><v>2800.0440000000003</v></c><c r="D137" s="201"><f>'CO2 factors'!D$7*D76</f><v>3164.7510000000002</v></c><c r="E137" s="201"><f>'CO2 factors'!E$7*E76</f><v>2647.866</v></c><c r="F137" s="201"><f>'CO2 factors'!F$7*F76</f><v>455.03999999999996</v></c><c r="G137" s="201"><f>'CO2 factors'!G$7*G76</f><v>2834.4640000000004</v></c><c r="H137" s="201"><f>'CO2 factors'!H$7*H76</f><v>0</v></c><c r="I137" s="57"><f>SUM(C137:H137)</f><v>11902.165000000001</v></c><c r="J137" s="201"><f>'CO2 factors'!J$7*J76</f><v>0</v></c><c r="K137" s="201"><f>'CO2 factors'!K$7*K76</f><v>0</v></c><c r="L137" s="201"><f>'CO2 factors'!L$7*L76</f><v>0</v></c><c r="M137" s="201"><f>'CO2 factors'!M$7*M76</f><v>0</v></c><c r="N137" s="201"><f>'CO2 factors'!N$7*N76</f><v>0</v></c><c r="O137" s="201"><f>'CO2 factors'!O$7*O76</f><v>0</v></c><c r="P137" s="201"><f>'CO2 factors'!P$7*P76</f><v>0</v></c><c r="Q137" s="201"><f>'CO2 factors'!Q$7*Q76</f><v>0</v></c><c r="R137" s="57"><f>SUM(J137:Q137)</f><v>0</v></c><c r="S137" s="201"><f>'CO2 factors'!S$7*S76</f><v>0</v></c><c r="T137" s="201"><f>'CO2 factors'!T$7*T76</f><v>0</v></c><c r="U137" s="201"><f>$W$128*U76</f><v>0</v></c><c r="V137" s="57"><f>S137-T137-U137</f><v>0</v></c><c r="W137" s="201"><f>$W$129*W76</f><v>0</v></c><c r="X137" s="201"><f>$W$130*X76</f><v>0</v></c><c r="Y137" s="57"><f>I137+R137+V137-W137-X137</f><v>11902.165000000001</v></c><c r="AA137" s="164"/><c r="AB137" s="164"/></row><row r="138" spans="1:31" s="55" customFormat="1" ht="15"><c r="B138" s="56"/></row><row r="139" spans="1:31" ht="15.75" customHeight="1"><c r="A139" s="154"/><c r="B139" s="155"/></row><row r="140" spans="1:31" ht="18.75" customHeight="1"><c r="A140" s="153"/><c r="B140" s="270" t="str"><f>Translation!A155</f><v xml:space="preserve">Go to the next sheet dedicated to your Island Sustainable Energy Action Plan </v></c><c r="C140" s="271"/><c r="D140" s="271"/><c r="E140" s="271"/><c r="F140" s="271"/><c r="G140" s="271"/><c r="H140" s="271"/><c r="I140" s="271"/><c r="J140" s="271"/><c r="K140" s="271"/><c r="L140" s="271"/><c r="M140" s="271"/><c r="N140" s="271"/><c r="O140" s="271"/><c r="P140" s="271"/><c r="Q140" s="271"/><c r="R140" s="271"/><c r="S140" s="156"/><c r="T140" s="156"/></row><row r="141" spans="1:31" ht="18.75" customHeight="1"><c r="A141" s="153"/><c r="B141" s="157"/><c r="C141" s="157"/><c r="D141" s="157"/><c r="E141" s="157"/><c r="F141" s="157"/><c r="G141" s="157"/><c r="H141" s="157"/><c r="I141" s="157"/><c r="J141" s="157"/><c r="K141" s="157"/><c r="L141" s="157"/><c r="M141" s="157"/><c r="N141" s="157"/><c r="O141" s="157"/><c r="P141" s="157"/><c r="Q141" s="157"/><c r="R141" s="157"/><c r="S141" s="156"/><c r="T141" s="156"/></row><row r="142" spans="1:31" ht="12.75" customHeight="1"><c r="B142" s="272"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72"/><c r="D142" s="272"/><c r="E142" s="272"/><c r="F142" s="272"/><c r="G142" s="272"/><c r="H142" s="272"/><c r="I142" s="272"/><c r="J142" s="272"/><c r="K142" s="272"/><c r="L142" s="272"/><c r="M142" s="272"/><c r="N142" s="272"/><c r="O142" s="272"/><c r="P142" s="272"/><c r="Q142" s="272"/><c r="R142" s="272"/><c r="S142" s="272"/><c r="T142" s="272"/><c r="U142" s="272"/></row><row r="143" spans="1:31" ht="12.75" customHeight="1"><c r="B143" s="272"/><c r="C143" s="272"/><c r="D143" s="272"/><c r="E143" s="272"/><c r="F143" s="272"/><c r="G143" s="272"/><c r="H143" s="272"/><c r="I143" s="272"/><c r="J143" s="272"/><c r="K143" s="272"/><c r="L143" s="272"/><c r="M143" s="272"/><c r="N143" s="272"/><c r="O143" s="272"/><c r="P143" s="272"/><c r="Q143" s="272"/><c r="R143" s="272"/><c r="S143" s="272"/><c r="T143" s="272"/><c r="U143" s="272"/></row><row r="144" spans="1:31" ht="12.75" customHeight="1"><c r="B144" s="272"/><c r="C144" s="272"/><c r="D144" s="272"/><c r="E144" s="272"/><c r="F144" s="272"/><c r="G144" s="272"/><c r="H144" s="272"/><c r="I144" s="272"/><c r="J144" s="272"/><c r="K144" s="272"/><c r="L144" s="272"/><c r="M144" s="272"/><c r="N144" s="272"/><c r="O144" s="272"/><c r="P144" s="272"/><c r="Q144" s="272"/><c r="R144" s="272"/><c r="S144" s="272"/><c r="T144" s="272"/><c r="U144" s="272"/></row></sheetData><mergeCells count="70"><mergeCell ref="A1:U1"/><mergeCell ref="A4:U4"/><mergeCell ref="S6:U6"/><mergeCell ref="C8:D8"/><mergeCell ref="C10:J10"/><mergeCell ref="U15:U16"/><mergeCell ref="B55:B56"/><mergeCell ref="C55:S55"/><mergeCell ref="T55:V55"/><mergeCell ref="W55:AB55"/><mergeCell ref="AB56:AB57"/><mergeCell ref="B14:B15"/><mergeCell ref="C14:U14"/><mergeCell ref="C15:F15"/><mergeCell ref="G15:M15"/><mergeCell ref="N15:T15"/><mergeCell ref="AD55:AD57"/><mergeCell ref="C56:I56"/><mergeCell ref="J56:R56"/><mergeCell ref="S56:S57"/><mergeCell ref="T56:T57"/><mergeCell ref="U56:U57"/><mergeCell ref="V56:V57"/><mergeCell ref="W56:X56"/><mergeCell ref="Y56:Z56"/><mergeCell ref="AA56:AA57"/><mergeCell ref="AC55:AC57"/><mergeCell ref="B64:B65"/><mergeCell ref="C64:S64"/><mergeCell ref="T64:T66"/><mergeCell ref="C65:I65"/><mergeCell ref="J65:R65"/><mergeCell ref="S65:S66"/><mergeCell ref="B73:B75"/><mergeCell ref="C73:Y73"/><mergeCell ref="C74:I74"/><mergeCell ref="J74:R74"/><mergeCell ref="S74:V74"/><mergeCell ref="Y74:Y75"/><mergeCell ref="B79:B80"/><mergeCell ref="C79:S79"/><mergeCell ref="C80:I80"/><mergeCell ref="J80:R80"/><mergeCell ref="S80:S81"/><mergeCell ref="U89:U90"/><mergeCell ref="B125:B126"/><mergeCell ref="C125:S125"/><mergeCell ref="U125:V127"/><mergeCell ref="W125:W127"/><mergeCell ref="C126:I126"/><mergeCell ref="J126:R126"/><mergeCell ref="S126:S127"/><mergeCell ref="B88:B89"/><mergeCell ref="C88:U88"/><mergeCell ref="C89:F89"/><mergeCell ref="G89:M89"/><mergeCell ref="N89:T89"/><mergeCell ref="U128:V128"/><mergeCell ref="U129:V129"/><mergeCell ref="U130:V130"/><mergeCell ref="B134:B136"/><mergeCell ref="C134:Y134"/><mergeCell ref="B142:U144"/><mergeCell ref="AB134:AB136"/><mergeCell ref="C135:I135"/><mergeCell ref="J135:R135"/><mergeCell ref="S135:V135"/><mergeCell ref="Y135:Y136"/><mergeCell ref="B140:R140"/><mergeCell ref="AA134:AA136"/></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sheetPr><tabColor rgb="FF00B050"/><pageSetUpPr fitToPage="1"/></sheetPr><dimension ref="A1:AF144"/><sheetViews><sheetView showGridLines="0" showZeros="0" topLeftCell="A19" zoomScale="70" zoomScaleNormal="70" workbookViewID_"0"><selection activeCell="C9" sqref="C9"/></sheetView></sheetViews><sheetFormatPr defaultColWidth="11.42578125" defaultRowHeight="12.75"/><cols><col min="1" max="1" width="6.7109375" style="126" customWidth="1"/><col min="2" max="2" width="56.140625" style="126" customWidth="1"/><col min="3" max="3" width="13.5703125" style="126" customWidth="1"/><col min="4" max="4" width="12.7109375" style="126" customWidth="1"/><col min="5" max="5" width="11.5703125" style="126" customWidth="1"/><col min="6" max="6" width="11.140625" style="126" customWidth="1"/><col min="7" max="7" width="11.28515625" style="126" customWidth="1"/><col min="8" max="8" width="11.140625" style="126" customWidth="1"/><col min="9" max="9" width="12.42578125" style="126" customWidth="1"/><col min="10" max="10" width="10.7109375" style="126" customWidth="1"/><col min="11" max="11" width="12" style="126" customWidth="1"/><col min="12" max="12" width="10" style="126" customWidth="1"/><col min="13" max="13" width="15" style="126" customWidth="1"/><col min="14" max="14" width="11.28515625" style="126" customWidth="1"/><col min="15" max="15" width="11.42578125" style="126" customWidth="1"/><col min="16" max="16" width="11.42578125" style="126"/><col min="17" max="17" width="14.42578125" style="126" customWidth="1"/><col min="18" max="18" width="12.5703125" style="126" customWidth="1"/><col min="19" max="19" width="13.7109375" style="126" customWidth="1"/><col min="20" max="20" width="14.7109375" style="126" customWidth="1"/><col min="21" max="21" width="17.85546875" style="126" customWidth="1"/><col min="22" max="22" width="11.42578125" style="126"/><col min="23" max="23" width="17.28515625" style="126" customWidth="1"/><col min="24" max="24" width="19.42578125" style="126" customWidth="1"/><col min="25" max="25" width="14.140625" style="126" customWidth="1"/><col min="26" max="26" width="14" style="126" customWidth="1"/><col min="27" max="27" width="17.85546875" style="126" customWidth="1"/><col min="28" max="28" width="16" style="126" customWidth="1"/><col min="29" max="29" width="11.42578125" style="126"/><col min="30" max="30" width="16.5703125" style="126" customWidth="1"/><col min="31"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30" s="21" customFormat="1" ht="116.25" customHeight="1"><c r="A1" s="260" t="str"><f>Translation!$A$31</f><v>Island  Sustainable Energy Action Plan (ISEAP)</v></c><c r="B1" s="260"/><c r="C1" s="260"/><c r="D1" s="260"/><c r="E1" s="260"/><c r="F1" s="260"/><c r="G1" s="260"/><c r="H1" s="260"/><c r="I1" s="260"/><c r="J1" s="260"/><c r="K1" s="260"/><c r="L1" s="260"/><c r="M1" s="260"/><c r="N1" s="260"/><c r="O1" s="260"/><c r="P1" s="260"/><c r="Q1" s="260"/><c r="R1" s="260"/><c r="S1" s="260"/><c r="T1" s="260"/><c r="U1" s="260"/></row><row r="2" spans="1:30" s="21" customFormat="1" ht="28.5" customHeight="1"><c r="A2" s="82"/><c r="B2" s="83" t="s"><v>450</v></c><c r="C2" s="82"/><c r="D2" s="82"/><c r="E2" s="82"/><c r="F2" s="86"/><c r="G2" s="86"/><c r="H2" s="87"/><c r="I2" s="84" t="str"><f>Translation!$A$10</f><v>Island</v></c><c r="J2" s="85" t="str"><f>'Start here'!$B$5</f><v>Cyprus - Psimolofou</v></c><c r="K2" s="87"/><c r="L2" s="87"/><c r="M2" s="87"/><c r="N2" s="87"/><c r="O2" s="87"/><c r="P2" s="87"/><c r="Q2" s="87"/><c r="R2" s="160"/><c r="S2" s="162"/><c r="T2" s="84" t="str"><f>Translation!$A$51</f><v>Inventory year</v></c><c r="U2" s="161"><v>2020</v></c></row><row r="3" spans="1:30" ht="28.5" customHeight="1"><c r="A3" s="125"/><c r="D3" s="125"/><c r="E3" s="125"/><c r="F3" s="125"/><c r="G3" s="125"/><c r="H3" s="125"/><c r="I3" s="125"/><c r="J3" s="127"/><c r="K3" s="127"/><c r="T3" s="27"/></row><row r="4" spans="1:30" ht="46.5" customHeight="1"><c r="A4" s="286" t="str"><f>Translation!A154</f><v>PLAN EMISSION INVENTORY IN 2020 (implementing sustainable energy actions)</v></c><c r="B4" s="286"/><c r="C4" s="286"/><c r="D4" s="286"/><c r="E4" s="286"/><c r="F4" s="286"/><c r="G4" s="286"/><c r="H4" s="286"/><c r="I4" s="286"/><c r="J4" s="286"/><c r="K4" s="286"/><c r="L4" s="286"/><c r="M4" s="286"/><c r="N4" s="286"/><c r="O4" s="286"/><c r="P4" s="286"/><c r="Q4" s="286"/><c r="R4" s="286"/><c r="S4" s="286"/><c r="T4" s="286"/><c r="U4" s="286"/><c r="V4" s="210"/><c r="W4" s="210"/><c r="X4" s="210"/><c r="Y4" s="210"/><c r="Z4" s="210"/><c r="AA4" s="210"/><c r="AB4" s="210"/><c r="AC4" s="210"/><c r="AD4" s="210"/></row><row r="5" spans="1:30" ht="13.5" customHeight="1"><c r="A5" s="129"/><c r="B5" s="130"/><c r="C5" s="131"/><c r="D5" s="131"/><c r="E5" s="131"/><c r="F5" s="131"/><c r="G5" s="131"/><c r="H5" s="131"/><c r="I5" s="131"/><c r="J5" s="131"/><c r="K5" s="132"/><c r="L5" s="132"/><c r="M5" s="132"/><c r="N5" s="132"/></row><row r="6" spans="1:30" ht="18.75" customHeight="1"><c r="A6" s="137"/><c r="B6" s="146"/><c r="C6" s="147"/><c r="D6" s="148"/><c r="E6" s="148"/><c r="F6" s="148"/><c r="G6" s="149"/><c r="H6" s="150"/><c r="S6" s="290" t="str"><f>Translation!$A$53</f><v>Mandatory fields</v></c><c r="T6" s="290"/><c r="U6" s="290"/></row><row r="7" spans="1:30" s="135" customFormat="1" ht="36"><c r="A7" s="133" t="s"><v>0</v></c><c r="B7" s="134" t="str"><f>Translation!A50</f><v>GENERAL DATA</v></c><c r="L7" s="136"/></row><row r="8" spans="1:30" ht="21"><c r="A8" s="137"/><c r="B8" s="139" t="str"><f>Translation!A52</f><v>Number of inhabitants</v></c><c r="C8" s="306"><v>2851</v></c><c r="D8" s="307"/><c r="E8" s="163" t="str"><f>"("&amp;U2&amp;")"</f><v>(2020)</v></c><c r="F8" s="140"/><c r="G8" s="141"/></row><row r="9" spans="1:30" ht="11.25" customHeight="1"><c r="A9" s="137"/><c r="B9" s="140"/><c r="C9" s="140"/><c r="D9" s="140"/><c r="E9" s="138"/><c r="F9" s="138"/><c r="G9" s="138"/><c r="H9" s="142"/><c r="I9" s="140"/><c r="J9" s="141"/><c r="K9" s="143"/></row><row r="10" spans="1:30" ht="21"><c r="A10" s="144"/><c r="B10" s="138" t="str"><f>Translation!A13</f><v>CO2 calculation method</v></c><c r="C10" s="308" t="str"><f>'Start here'!F7</f><v>IPCC emission factors</v></c><c r="D10" s="308"/><c r="E10" s="308"/><c r="F10" s="308"/><c r="G10" s="308"/><c r="H10" s="308"/><c r="I10" s="308"/><c r="J10" s="308"/><c r="K10" s="145"/></row><row r="11" spans="1:30" ht="17.25" customHeight="1"><c r="A11" s="128"/><c r="B11" s="128"/><c r="C11" s="128"/><c r="D11" s="128"/><c r="E11" s="128"/><c r="F11" s="128"/><c r="G11" s="128"/><c r="H11" s="128"/><c r="I11" s="128"/><c r="J11" s="128"/><c r="K11" s="128"/><c r="L11" s="128"/><c r="M11" s="128"/><c r="N11" s="128"/><c r="O11" s="128"/><c r="P11" s="128"/><c r="Q11" s="128"/><c r="R11" s="128"/></row><row r="12" spans="1:30" s="135" customFormat="1" ht="36"><c r="A12" s="133" t="s"><v>4</v></c><c r="B12" s="134" t="str"><f>Translation!A54</f><v>RESULTS OF ENERGY BALANCE</v></c><c r="C12" s="133"/><c r="D12" s="134"/><c r="E12" s="133"/><c r="F12" s="134"/><c r="G12" s="133"/><c r="H12" s="134"/><c r="I12" s="133"/><c r="J12" s="134"/><c r="K12" s="151"/><c r="L12" s="151"/><c r="M12" s="151"/><c r="N12" s="151"/></row><row r="13" spans="1:30" s="91" customFormat="1" ht="31.5"><c r="B13" s="92" t="str"><f>Translation!A55</f><v>FINAL ENERGY DEMAND</v></c><c r="C13" s="92"/><c r="D13" s="92"/><c r="E13" s="92"/><c r="F13" s="92"/><c r="G13" s="92"/><c r="H13" s="92"/><c r="I13" s="92"/><c r="J13" s="92"/><c r="K13" s="92"/><c r="L13" s="92"/><c r="M13" s="92"/><c r="N13" s="92"/><c r="O13" s="92"/><c r="P13" s="92"/><c r="Q13" s="92"/><c r="R13" s="92"/><c r="S13" s="92"/><c r="T13" s="92"/><c r="U13" s="93" t="str"><f>Translation!$A$21</f><v>[MWh]</v></c></row><row r="14" spans="1:30" s="55" customFormat="1" ht="32.25" customHeight="1"><c r="B14" s="304" t="str"><f>Translation!A56</f><v>DEMAND SECTOR</v></c><c r="C14" s="309" t="str"><f>Translation!A93</f><v>ENERGY FOR FINAL USE</v></c><c r="D14" s="310"/><c r="E14" s="310"/><c r="F14" s="310"/><c r="G14" s="310"/><c r="H14" s="310"/><c r="I14" s="310"/><c r="J14" s="310"/><c r="K14" s="310"/><c r="L14" s="310"/><c r="M14" s="310"/><c r="N14" s="310"/><c r="O14" s="310"/><c r="P14" s="310"/><c r="Q14" s="310"/><c r="R14" s="310"/><c r="S14" s="310"/><c r="T14" s="310"/><c r="U14" s="311"/></row><row r="15" spans="1:30" s="55" customFormat="1" ht="18" customHeight="1"><c r="B15" s="305"/><c r="C15" s="309" t="str"><f>Translation!A94</f><v>Centralized energy services</v></c><c r="D15" s="310"/><c r="E15" s="310"/><c r="F15" s="311"/><c r="G15" s="309" t="str"><f>Translation!A98</f><v>Fossil fuels</v></c><c r="H15" s="310"/><c r="I15" s="310"/><c r="J15" s="310"/><c r="K15" s="310"/><c r="L15" s="310"/><c r="M15" s="311"/><c r="N15" s="309" t="str"><f>Translation!A105</f><v>Renewable energy sources (excluding electricity and heat sold to public networks)</v></c><c r="O15" s="310"/><c r="P15" s="310"/><c r="Q15" s="310"/><c r="R15" s="310"/><c r="S15" s="310"/><c r="T15" s="311"/><c r="U15" s="304" t="str"><f>Translation!A118</f><v>TOTAL</v></c></row><row r="16" spans="1:30" s="66" customFormat="1" ht="67.5" customHeight="1"><c r="B16" s="65" t="str"><f>Translation!A58</f><v>Sector description</v></c><c r="C16" s="117" t="str"><f>Translation!A95</f><v>Electricity from public grid</v></c><c r="D16" s="117" t="str"><f>Translation!A96</f><v>Heat from district heating</v></c><c r="E16" s="117" t="str"><f>Translation!A97</f><v>Cold from district cooling</v></c><c r="F16" s="117" t="str"><f>Translation!A116</f><v>Subtotal</v></c><c r="G16" s="117" t="str"><f>Translation!A99</f><v>Fueloil</v></c><c r="H16" s="117" t="str"><f>Translation!A100</f><v>Diesel</v></c><c r="I16" s="117" t="str"><f>Translation!A101</f><v>Gasoline</v></c><c r="J16" s="117" t="str"><f>Translation!A102</f><v>LPG</v></c><c r="K16" s="117" t="str"><f>Translation!A103</f><v>Natural gas</v></c><c r="L16" s="117" t="str"><f>Translation!A104</f><v>Coal</v></c><c r="M16" s="117" t="str"><f>Translation!A116</f><v>Subtotal</v></c><c r="N16" s="117" t="str"><f>Translation!A108</f><v>Hydro</v></c><c r="O16" s="117" t="str"><f>Translation!A109</f><v>Wind</v></c><c r="P16" s="117" t="str"><f>Translation!A110</f><v>Solar</v></c><c r="Q16" s="117" t="str"><f>Translation!A111</f><v>Geothermal</v></c><c r="R16" s="117" t="str"><f>Translation!A112</f><v>Ocean</v></c><c r="S16" s="117" t="str"><f>Translation!A113</f><v>Biomass</v></c><c r="T16" s="117" t="str"><f>Translation!A116</f><v>Subtotal</v></c><c r="U16" s="305"/></row><row r="17" spans="1:21" s="21" customFormat="1" ht="15.75"><c r="A17" s="22"/><c r="B17" s="70" t="str"><f>Translation!A59</f><v>RESIDENTIAL</v></c><c r="C17" s="124"><f>SUM(C18:C26)</f><v>3194.8361317457789</v></c><c r="D17" s="124"><f>SUM(D18:D26)</f><v>0</v></c><c r="E17" s="124"><f>SUM(E18:E26)</f><v>0</v></c><c r="F17" s="68"><f t="shared" ref="F17:F52" si="0">SUM(C17:E17)</f><v>3194.8361317457789</v></c><c r="G17" s="124"><f t="shared" ref="G17:L17" si="1">SUM(G18:G26)</f><v>1455.6992017838772</v></c><c r="H17" s="124"><f t="shared" si="1"/><v>0</v></c><c r="I17" s="124"><f t="shared" si="1"/><v>0</v></c><c r="J17" s="124"><f t="shared" si="1"/><v>209.4974512620183</v></c><c r="K17" s="124"><f t="shared" si="1"/><v>0</v></c><c r="L17" s="124"><f t="shared" si="1"/><v>0</v></c><c r="M17" s="68"><f t="shared" ref="M17:M52" si="2">SUM(G17:L17)</f><v>1665.1966530458956</v></c><c r="N17" s="124"><f t="shared" ref="N17:S17" si="3">SUM(N18:N26)</f><v>0</v></c><c r="O17" s="124"><f t="shared" si="3"/><v>0</v></c><c r="P17" s="124"><f t="shared" si="3"/><v>421.12233843981585</v></c><c r="Q17" s="124"><f t="shared" si="3"/><v>11.607816930451964</v></c><c r="R17" s="124"><f t="shared" si="3"/><v>0</v></c><c r="S17" s="124"><f t="shared" si="3"/><v>233.64452026678958</v></c><c r="T17" s="68"><f t="shared" ref="T17:T52" si="4">SUM(N17:S17)</f><v>666.37467563705741</v></c><c r="U17" s="68"><f t="shared" ref="U17:U52" si="5">F17+M17+T17</f><v>5526.4074604287316</v></c></row><row r="18" spans="1:21" s="21" customFormat="1" ht="15.75"><c r="A18" s="22"/><c r="B18" s="197" t="str"><f>Translation!A60</f><v>Hot water</v></c><c r="C18" s="158"><f>'BAU 2020'!C18*(1-ISEAP!$O$111)</f><v>95.506191016508339</v></c><c r="D18" s="158"/><c r="E18" s="158"/><c r="F18" s="68"><f t="shared" si="0"/><v>95.506191016508339</v></c><c r="G18" s="158"><f>'BAU 2020'!G18*(1-ISEAP!$O$111)</f><v>83.953022748382338</v></c><c r="H18" s="158"><v>0</v></c><c r="I18" s="158"><v>0</v></c><c r="J18" s="158"><f>'BAU 2020'!J18*(1-ISEAP!$O$111)</f><v>6.1616897430005384</v></c><c r="K18" s="158"><v>0</v></c><c r="L18" s="158"><v>0</v></c><c r="M18" s="68"><f t="shared" si="2"/><v>90.114712491382875</v></c><c r="N18" s="158"><v>0</v></c><c r="O18" s="158"><v>0</v></c><c r="P18" s="158"><v>408.42318829368037</v></c><c r="Q18" s="158"><v>3.1417168330283096</v></c><c r="R18" s="158"><v>0</v></c><c r="S18" s="158"><v>21.992017831198176</v></c><c r="T18" s="68"><f t="shared" si="4"/><v>433.55692295790681</v></c><c r="U18" s="68"><f t="shared" si="5"/><v>619.17782646579803</v></c></row><row r="19" spans="1:21" s="21" customFormat="1" ht="15.75"><c r="A19" s="22"/><c r="B19" s="197" t="str"><f>Translation!A61</f><v>Heating and cooling</v></c><c r="C19" s="158"><f>'BAU 2020'!C19*(1-ISEAP!$O$111)</f><v>2300.6209077928261</v></c><c r="D19" s="158"/><c r="E19" s="158"/><c r="F19" s="68"><f t="shared" si="0"/><v>2300.6209077928261</v></c><c r="G19" s="158"><f>'BAU 2020'!G19*(1-ISEAP!$O$111)</f><v>1371.7461790354948</v></c><c r="H19" s="158"><v>0</v></c><c r="I19" s="158"><v>0</v></c><c r="J19" s="158"><f>'BAU 2020'!J19*(1-ISEAP!$O$111)</f><v>161.74435575376413</v></c><c r="K19" s="158"><v>0</v></c><c r="L19" s="158"><v>0</v></c><c r="M19" s="68"><f t="shared" si="2"/><v>1533.4905347892591</v></c><c r="N19" s="158"><v>0</v></c><c r="O19" s="158"><v>0</v></c><c r="P19" s="158"><v>12.699150146135478</v></c><c r="Q19" s="158"><v>8.466100097423654</v></c><c r="R19" s="158"><v>0</v></c><c r="S19" s="158"><v>211.6525024355914</v></c><c r="T19" s="68"><f t="shared" si="4"/><v>232.81775267915054</v></c><c r="U19" s="68"><f t="shared" si="5"/><v>4066.9291952612357</v></c></row><row r="20" spans="1:21" s="21" customFormat="1" ht="15.75"><c r="A20" s="22"/><c r="B20" s="197" t="str"><f>Translation!A62</f><v>Lighting</v></c><c r="C20" s="158"><f>'BAU 2020'!C20*(1-ISEAP!$O$111)</f><v>127.85506216726117</v></c><c r="D20" s="158"/><c r="E20" s="158"/><c r="F20" s="68"><f t="shared" si="0"/><v>127.85506216726117</v></c><c r="G20" s="158"><v>0</v></c><c r="H20" s="158"><v>0</v></c><c r="I20" s="158"><v>0</v></c><c r="J20" s="158"><v>0</v></c><c r="K20" s="158"><v>0</v></c><c r="L20" s="158"><v>0</v></c><c r="M20" s="68"><f t="shared" si="2"/><v>0</v></c><c r="N20" s="158"><v>0</v></c><c r="O20" s="158"><v>0</v></c><c r="P20" s="158"><v>0</v></c><c r="Q20" s="158"><v>0</v></c><c r="R20" s="158"><v>0</v></c><c r="S20" s="158"><v>0</v></c><c r="T20" s="68"><f t="shared" si="4"/><v>0</v></c><c r="U20" s="68"><f t="shared" si="5"/><v>127.85506216726117</v></c></row><row r="21" spans="1:21" s="21" customFormat="1" ht="15.75"><c r="A21" s="22"/><c r="B21" s="197" t="str"><f>Translation!A63</f><v>Cooking</v></c><c r="C21" s="158"><f>'BAU 2020'!C21*(1-ISEAP!$O$111)</f><v>95.506191016508339</v></c><c r="D21" s="158"/><c r="E21" s="158"/><c r="F21" s="68"><f t="shared" si="0"/><v>95.506191016508339</v></c><c r="G21" s="158"><v>0</v></c><c r="H21" s="158"><v>0</v></c><c r="I21" s="158"><v>0</v></c><c r="J21" s="158"><f>'BAU 2020'!J21*(1-ISEAP!$O$111)</f><v>41.591405765253633</v></c><c r="K21" s="158"><v>0</v></c><c r="L21" s="158"><v>0</v></c><c r="M21" s="68"><f t="shared" si="2"/><v>41.591405765253633</v></c><c r="N21" s="158"><v>0</v></c><c r="O21" s="158"><v>0</v></c><c r="P21" s="158"><v>0</v></c><c r="Q21" s="158"><v>0</v></c><c r="R21" s="158"><v>0</v></c><c r="S21" s="158"><v>0</v></c><c r="T21" s="68"><f t="shared" si="4"/><v>0</v></c><c r="U21" s="68"><f t="shared" si="5"/><v>137.09759678176198</v></c></row><row r="22" spans="1:21" s="21" customFormat="1" ht="15.75"><c r="A22" s="22"/><c r="B22" s="197" t="str"><f>Translation!A64</f><v>Refrigerator and freezers</v></c><c r="C22" s="158"><v>0</v></c><c r="D22" s="158"/><c r="E22" s="158"/><c r="F22" s="68"><f t="shared" si="0"/><v>0</v></c><c r="G22" s="158"><v>0</v></c><c r="H22" s="158"><v>0</v></c><c r="I22" s="158"><v>0</v></c><c r="J22" s="158"><v>0</v></c><c r="K22" s="158"><v>0</v></c><c r="L22" s="158"><v>0</v></c><c r="M22" s="68"><f t="shared" si="2"/><v>0</v></c><c r="N22" s="158"><v>0</v></c><c r="O22" s="158"><v>0</v></c><c r="P22" s="158"><v>0</v></c><c r="Q22" s="158"><v>0</v></c><c r="R22" s="158"><v>0</v></c><c r="S22" s="158"><v>0</v></c><c r="T22" s="68"><f t="shared" si="4"/><v>0</v></c><c r="U22" s="68"><f t="shared" si="5"/><v>0</v></c></row><row r="23" spans="1:21" s="21" customFormat="1" ht="15.75"><c r="A23" s="22"/><c r="B23" s="197" t="str"><f>Translation!A65</f><v>Laundry machines and dryers</v></c><c r="C23" s="158"><v>0</v></c><c r="D23" s="158"/><c r="E23" s="158"/><c r="F23" s="68"><f t="shared" si="0"/><v>0</v></c><c r="G23" s="158"><v>0</v></c><c r="H23" s="158"><v>0</v></c><c r="I23" s="158"><v>0</v></c><c r="J23" s="158"><v>0</v></c><c r="K23" s="158"><v>0</v></c><c r="L23" s="158"><v>0</v></c><c r="M23" s="68"><f t="shared" si="2"/><v>0</v></c><c r="N23" s="158"><v>0</v></c><c r="O23" s="158"><v>0</v></c><c r="P23" s="158"><v>0</v></c><c r="Q23" s="158"><v>0</v></c><c r="R23" s="158"><v>0</v></c><c r="S23" s="158"><v>0</v></c><c r="T23" s="68"><f t="shared" si="4"/><v>0</v></c><c r="U23" s="68"><f t="shared" si="5"/><v>0</v></c></row><row r="24" spans="1:21" s="21" customFormat="1" ht="15.75"><c r="A24" s="22"/><c r="B24" s="197" t="str"><f>Translation!A66</f><v>Dish washing</v></c><c r="C24" s="158"><v>0</v></c><c r="D24" s="158"/><c r="E24" s="158"/><c r="F24" s="68"><f t="shared" si="0"/><v>0</v></c><c r="G24" s="158"><v>0</v></c><c r="H24" s="158"><v>0</v></c><c r="I24" s="158"><v>0</v></c><c r="J24" s="158"><v>0</v></c><c r="K24" s="158"><v>0</v></c><c r="L24" s="158"><v>0</v></c><c r="M24" s="68"><f t="shared" si="2"/><v>0</v></c><c r="N24" s="158"><v>0</v></c><c r="O24" s="158"><v>0</v></c><c r="P24" s="158"><v>0</v></c><c r="Q24" s="158"><v>0</v></c><c r="R24" s="158"><v>0</v></c><c r="S24" s="158"><v>0</v></c><c r="T24" s="68"><f t="shared" si="4"/><v>0</v></c><c r="U24" s="68"><f t="shared" si="5"/><v>0</v></c></row><row r="25" spans="1:21" s="21" customFormat="1" ht="15.75"><c r="A25" s="22"/><c r="B25" s="197" t="str"><f>Translation!A67</f><v>Tv sets</v></c><c r="C25" s="158"><v>0</v></c><c r="D25" s="158"/><c r="E25" s="158"/><c r="F25" s="68"><f t="shared" si="0"/><v>0</v></c><c r="G25" s="158"><v>0</v></c><c r="H25" s="158"><v>0</v></c><c r="I25" s="158"><v>0</v></c><c r="J25" s="158"><v>0</v></c><c r="K25" s="158"><v>0</v></c><c r="L25" s="158"><v>0</v></c><c r="M25" s="68"><f t="shared" si="2"/><v>0</v></c><c r="N25" s="158"><v>0</v></c><c r="O25" s="158"><v>0</v></c><c r="P25" s="158"><v>0</v></c><c r="Q25" s="158"><v>0</v></c><c r="R25" s="158"><v>0</v></c><c r="S25" s="158"><v>0</v></c><c r="T25" s="68"><f t="shared" si="4"/><v>0</v></c><c r="U25" s="68"><f t="shared" si="5"/><v>0</v></c></row><row r="26" spans="1:21" s="21" customFormat="1" ht="15.75"><c r="A26" s="22"/><c r="B26" s="197" t="str"><f>Translation!A68</f><v>Other electric appliances</v></c><c r="C26" s="158"><f>'BAU 2020'!C26*(1-ISEAP!$O$111)</f><v>575.34777975267525</v></c><c r="D26" s="158"/><c r="E26" s="158"/><c r="F26" s="68"><f t="shared" si="0"/><v>575.34777975267525</v></c><c r="G26" s="158"><v>0</v></c><c r="H26" s="158"><v>0</v></c><c r="I26" s="158"><v>0</v></c><c r="J26" s="158"><v>0</v></c><c r="K26" s="158"><v>0</v></c><c r="L26" s="158"><v>0</v></c><c r="M26" s="68"><f t="shared" si="2"/><v>0</v></c><c r="N26" s="158"><v>0</v></c><c r="O26" s="158"><v>0</v></c><c r="P26" s="158"><v>0</v></c><c r="Q26" s="158"><v>0</v></c><c r="R26" s="158"><v>0</v></c><c r="S26" s="158"><v>0</v></c><c r="T26" s="68"><f t="shared" si="4"/><v>0</v></c><c r="U26" s="68"><f t="shared" si="5"/><v>575.34777975267525</v></c></row><row r="27" spans="1:21" s="21" customFormat="1" ht="15.75"><c r="A27" s="22"/><c r="B27" s="70" t="str"><f>Translation!A69</f><v>PRIMARY SECTOR</v></c><c r="C27" s="124"><f>SUM(C28:C29)</f><v>1783.8091805986558</v></c><c r="D27" s="124"><f>SUM(D28:D29)</f><v>0</v></c><c r="E27" s="124"><f>SUM(E28:E29)</f><v>0</v></c><c r="F27" s="68"><f t="shared" si="0"/><v>1783.8091805986558</v></c><c r="G27" s="124"><f t="shared" ref="G27:L27" si="6">SUM(G28:G29)</f><v>995.883104712462</v></c><c r="H27" s="124"><f t="shared" si="6"/><v>0</v></c><c r="I27" s="124"><f t="shared" si="6"/><v>0</v></c><c r="J27" s="124"><f t="shared" si="6"/><v>697.811363394811</v></c><c r="K27" s="124"><f t="shared" si="6"/><v>0</v></c><c r="L27" s="124"><f t="shared" si="6"/><v>0</v></c><c r="M27" s="68"><f t="shared" si="2"/><v>1693.694468107273</v></c><c r="N27" s="124"><f t="shared" ref="N27:S27" si="7">SUM(N28:N29)</f><v>0</v></c><c r="O27" s="124"><f t="shared" si="7"/><v>298</v></c><c r="P27" s="124"><f t="shared" si="7"/><v>0</v></c><c r="Q27" s="124"><f t="shared" si="7"/><v>0</v></c><c r="R27" s="124"><f t="shared" si="7"/><v>0</v></c><c r="S27" s="124"><f t="shared" si="7"/><v>598</v></c><c r="T27" s="68"><f t="shared" si="4"/><v>896</v></c><c r="U27" s="68"><f t="shared" si="5"/><v>4373.5036487059288</v></c></row><row r="28" spans="1:21" s="21" customFormat="1" ht="15.75"><c r="A28" s="22"/><c r="B28" s="198" t="str"><f>Translation!A70</f><v>Agriculture, forestry and fishing</v></c><c r="C28" s="158"><f>'BAU 2020'!C28*(1-ISEAP!$O$111)</f><v>1783.8091805986558</v></c><c r="D28" s="158"/><c r="E28" s="158"/><c r="F28" s="68"><f t="shared" si="0"/><v>1783.8091805986558</v></c><c r="G28" s="158"><f>'BAU 2020'!G28*(1-ISEAP!$O$111)</f><v>995.883104712462</v></c><c r="H28" s="158"><v>0</v></c><c r="I28" s="158"><v>0</v></c><c r="J28" s="158"><f>'BAU 2020'!J28*(1-ISEAP!$O$111)</f><v>697.811363394811</v></c><c r="K28" s="158"><v>0</v></c><c r="L28" s="158"><v>0</v></c><c r="M28" s="68"><f t="shared" si="2"/><v>1693.694468107273</v></c><c r="N28" s="158"><v>0</v></c><c r="O28" s="158"><v>298</v></c><c r="P28" s="158"><v>0</v></c><c r="Q28" s="158"><v>0</v></c><c r="R28" s="158"><v>0</v></c><c r="S28" s="158"><v>598</v></c><c r="T28" s="68"><f t="shared" si="4"/><v>896</v></c><c r="U28" s="68"><f t="shared" si="5"/><v>4373.5036487059288</v></c></row><row r="29" spans="1:21" s="21" customFormat="1" ht="15.75"><c r="A29" s="22"/><c r="B29" s="198" t="str"><f>Translation!A71</f><v>Mining and quarrying</v></c><c r="C29" s="158"/><c r="D29" s="158"/><c r="E29" s="158"/><c r="F29" s="68"><f t="shared" si="0"/><v>0</v></c><c r="G29" s="158"><v>0</v></c><c r="H29" s="158"><v>0</v></c><c r="I29" s="158"><v>0</v></c><c r="J29" s="158"><v>0</v></c><c r="K29" s="158"><v>0</v></c><c r="L29" s="158"><v>0</v></c><c r="M29" s="68"><f t="shared" si="2"/><v>0</v></c><c r="N29" s="158"><v>0</v></c><c r="O29" s="158"><v>0</v></c><c r="P29" s="158"><v>0</v></c><c r="Q29" s="158"><v>0</v></c><c r="R29" s="158"><v>0</v></c><c r="S29" s="158"><v>0</v></c><c r="T29" s="68"><f t="shared" si="4"/><v>0</v></c><c r="U29" s="68"><f t="shared" si="5"/><v>0</v></c></row><row r="30" spans="1:21" s="21" customFormat="1" ht="15.75"><c r="A30" s="22"/><c r="B30" s="65" t="str"><f>Translation!A72</f><v>SECONDARY SECTOR</v></c><c r="C30" s="124"><f>SUM(C31:C33)</f><v>214.11871856926868</v></c><c r="D30" s="124"><f>SUM(D31:D33)</f><v>0</v></c><c r="E30" s="124"><f>SUM(E31:E33)</f><v>0</v></c><c r="F30" s="68"><f t="shared" si="0"/><v>214.11871856926868</v></c><c r="G30" s="124"><f t="shared" ref="G30:L30" si="8">SUM(G31:G33)</f><v>118.61252755276035</v></c><c r="H30" s="124"><f t="shared" si="8"/><v>0</v></c><c r="I30" s="124"><f t="shared" si="8"/><v>0</v></c><c r="J30" s="124"><f t="shared" si="8"/><v>84.723233966257396</v></c><c r="K30" s="124"><f t="shared" si="8"/><v>0</v></c><c r="L30" s="124"><f t="shared" si="8"/><v>0</v></c><c r="M30" s="68"><f t="shared" si="2"/><v>203.33576151901775</v></c><c r="N30" s="124"><f t="shared" ref="N30:S30" si="9">SUM(N31:N33)</f><v>0</v></c><c r="O30" s="124"><f t="shared" si="9"/><v>0</v></c><c r="P30" s="124"><f t="shared" si="9"/><v>831</v></c><c r="Q30" s="124"><f t="shared" si="9"/><v>0</v></c><c r="R30" s="124"><f t="shared" si="9"/><v>0</v></c><c r="S30" s="124"><f t="shared" si="9"/><v>277</v></c><c r="T30" s="68"><f t="shared" si="4"/><v>1108</v></c><c r="U30" s="68"><f t="shared" si="5"/><v>1525.4544800882863</v></c></row><row r="31" spans="1:21" s="21" customFormat="1" ht="15.75"><c r="A31" s="22"/><c r="B31" s="79" t="str"><f>Translation!A73</f><v>Manufacturing</v></c><c r="C31" s="158"><f>'BAU 2020'!C31*(1-ISEAP!$O$111)</f><v>191.01238203301668</v></c><c r="D31" s="158"><v>0</v></c><c r="E31" s="158"><v>0</v></c><c r="F31" s="68"><f t="shared" si="0"/><v>191.01238203301668</v></c><c r="G31" s="158"><f>'BAU 2020'!G31*(1-ISEAP!$O$111)</f><v>106.28914806675928</v></c><c r="H31" s="158"><v>0</v></c><c r="I31" s="158"><v>0</v></c><c r="J31" s="158"><f>'BAU 2020'!J31*(1-ISEAP!$O$111)</f><v>74.710488133881526</v></c><c r="K31" s="158"><v>0</v></c><c r="L31" s="158"><v>0</v></c><c r="M31" s="68"><f t="shared" si="2"/><v>180.99963620064079</v></c><c r="N31" s="158"><v>0</v></c><c r="O31" s="158"><v>0</v></c><c r="P31" s="158"><v>831</v></c><c r="Q31" s="158"><v>0</v></c><c r="R31" s="158"><v>0</v></c><c r="S31" s="158"><v>277</v></c><c r="T31" s="68"><f t="shared" si="4"/><v>1108</v></c><c r="U31" s="68"><f t="shared" si="5"/><v>1480.0120182336575</v></c></row><row r="32" spans="1:21" s="21" customFormat="1" ht="30"><c r="A32" s="22"/><c r="B32" s="198" t="str"><f>Translation!A74</f><v>Water supply, sewerage, waste management and remediation activities</v></c><c r="C32" s="158"><f>'BAU 2020'!C32*(1-ISEAP!$O$111)</f><v>20.025491664751751</v></c><c r="D32" s="158"><v>0</v></c><c r="E32" s="158"><v>0</v></c><c r="F32" s="68"><f t="shared" si="0"/><v>20.025491664751751</v></c><c r="G32" s="158"><f>'BAU 2020'!G32*(1-ISEAP!$O$111)</f><v>10.782957050250943</v></c><c r="H32" s="158"><v>0</v></c><c r="I32" s="158"><v>0</v></c><c r="J32" s="158"><f>'BAU 2020'!J32*(1-ISEAP!$O$111)</f><v>8.4723233966257396</v></c><c r="K32" s="158"><v>0</v></c><c r="L32" s="158"><v>0</v></c><c r="M32" s="68"><f t="shared" si="2"/><v>19.255280446876682</v></c><c r="N32" s="158"><v>0</v></c><c r="O32" s="158"><v>0</v></c><c r="P32" s="158"><v>0</v></c><c r="Q32" s="158"><v>0</v></c><c r="R32" s="158"><v>0</v></c><c r="S32" s="158"><v>0</v></c><c r="T32" s="68"><f t="shared" si="4"/><v>0</v></c><c r="U32" s="68"><f t="shared" si="5"/><v>39.280772111628437</v></c></row><row r="33" spans="1:21" s="21" customFormat="1" ht="15.75"><c r="A33" s="22"/><c r="B33" s="198" t="str"><f>Translation!A75</f><v>Construction</v></c><c r="C33" s="158"><f>'BAU 2020'!C33*(1-ISEAP!$O$111)</f><v>3.0808448715002692</v></c><c r="D33" s="158"><v>0</v></c><c r="E33" s="158"><v>0</v></c><c r="F33" s="68"><f t="shared" si="0"/><v>3.0808448715002692</v></c><c r="G33" s="158"><f>'BAU 2020'!G33*(1-ISEAP!$O$111)</f><v>1.5404224357501346</v></c><c r="H33" s="158"><v>0</v></c><c r="I33" s="158"><v>0</v></c><c r="J33" s="158"><f>'BAU 2020'!J33*(1-ISEAP!$O$111)</f><v>1.5404224357501346</v></c><c r="K33" s="158"><v>0</v></c><c r="L33" s="158"><v>0</v></c><c r="M33" s="68"><f t="shared" si="2"/><v>3.0808448715002692</v></c><c r="N33" s="158"><v>0</v></c><c r="O33" s="158"><v>0</v></c><c r="P33" s="158"><v>0</v></c><c r="Q33" s="158"><v>0</v></c><c r="R33" s="158"><v>0</v></c><c r="S33" s="158"><v>0</v></c><c r="T33" s="68"><f t="shared" si="4"/><v>0</v></c><c r="U33" s="68"><f t="shared" si="5"/><v>6.1616897430005384</v></c></row><row r="34" spans="1:21" s="21" customFormat="1" ht="15.75"><c r="A34" s="22"/><c r="B34" s="65" t="str"><f>Translation!A76</f><v>TERTIARY SECTOR</v></c><c r="C34" s="124"><f>SUM(C35:C42)</f><v>1317.061182566365</v></c><c r="D34" s="124"><f>SUM(D35:D42)</f><v>0</v></c><c r="E34" s="124"><f>SUM(E35:E42)</f><v>0</v></c><c r="F34" s="68"><f t="shared" si="0"/><v>1317.061182566365</v></c><c r="G34" s="124"><f t="shared" ref="G34:L34" si="10">SUM(G35:G42)</f><v>668.54333711555842</v></c><c r="H34" s="124"><f t="shared" si="10"/><v>0</v></c><c r="I34" s="124"><f t="shared" si="10"/><v>0</v></c><c r="J34" s="124"><f t="shared" si="10"/><v>468.2884204680409</v></c><c r="K34" s="124"><f t="shared" si="10"/><v>0</v></c><c r="L34" s="124"><f t="shared" si="10"/><v>0</v></c><c r="M34" s="68"><f t="shared" si="2"/><v>1136.8317575835993</v></c><c r="N34" s="124"><f t="shared" ref="N34:S34" si="11">SUM(N35:N42)</f><v>0</v></c><c r="O34" s="124"><f t="shared" si="11"/><v>0</v></c><c r="P34" s="124"><f t="shared" si="11"/><v>40.498477473425829</v></c><c r="Q34" s="124"><f t="shared" si="11"/><v>0</v></c><c r="R34" s="124"><f t="shared" si="11"/><v>0</v></c><c r="S34" s="124"><f t="shared" si="11"/><v>13.49949249114194</v></c><c r="T34" s="68"><f t="shared" si="4"/><v>53.997969964567773</v></c><c r="U34" s="68"><f t="shared" si="5"/><v>2507.8909101145323</v></c></row><row r="35" spans="1:21" s="21" customFormat="1" ht="30"><c r="A35" s="22"/><c r="B35" s="198" t="str"><f>Translation!A77</f><v xml:space="preserve">Wholesale and retail trade; repair of motor vehicles and motorcycles </v></c><c r="C35" s="158"><f>'BAU 2020'!C35*(1-ISEAP!$O$111)</f><v>269.57392625627358</v></c><c r="D35" s="158"/><c r="E35" s="158"/><c r="F35" s="68"><f t="shared" si="0"/><v>269.57392625627358</v></c><c r="G35" s="158"><f>'BAU 2020'!G35*(1-ISEAP!$O$111)</f><v>150.19118748563812</v></c><c r="H35" s="158"><v>0</v></c><c r="I35" s="158"><v>0</v></c><c r="J35" s="158"><f>'BAU 2020'!J35*(1-ISEAP!$O$111)</f><v>105.51893684888422</v></c><c r="K35" s="158"><v>0</v></c><c r="L35" s="158"/><c r="M35" s="68"><f t="shared" si="2"/><v>255.71012433452233</v></c><c r="N35" s="223"><v>0</v></c><c r="O35" s="223"><v>0</v></c><c r="P35" s="223"><v>12.842280356704771</v></c><c r="Q35" s="223"><v>0</v></c><c r="R35" s="223"><v>0</v></c><c r="S35" s="223"><v>4.2807601189015889</v></c><c r="T35" s="68"><f t="shared" si="4"/><v>17.123040475606359</v></c><c r="U35" s="68"><f t="shared" si="5"/><v>542.40709106640224</v></c></row><row r="36" spans="1:21" s="21" customFormat="1" ht="15.75"><c r="A36" s="22"/><c r="B36" s="198" t="str"><f>Translation!A78</f><v>Accomodation and food service activities</v></c><c r="C36" s="158"><f>'BAU 2020'!C36*(1-ISEAP!$O$111)</f><v>53.914785251254713</v></c><c r="D36" s="158"/><c r="E36" s="158"/><c r="F36" s="68"><f t="shared" si="0"/><v>53.914785251254713</v></c><c r="G36" s="158"><f>'BAU 2020'!G36*(1-ISEAP!$O$111)</f><v>30.038237497127625</v></c><c r="H36" s="158"><v>0</v></c><c r="I36" s="158"><v>0</v></c><c r="J36" s="158"><f>'BAU 2020'!J36*(1-ISEAP!$O$111)</f><v>20.795702882626816</v></c><c r="K36" s="158"><v>0</v></c><c r="L36" s="158"/><c r="M36" s="68"><f t="shared" si="2"/><v>50.833940379754438</v></c><c r="N36" s="223"><v>0</v></c><c r="O36" s="223"><v>0</v></c><c r="P36" s="223"><v>1.1190368775551869</v></c><c r="Q36" s="223"><v>0</v></c><c r="R36" s="223"><v>0</v></c><c r="S36" s="223"><v>0.37301229251839574</v></c><c r="T36" s="68"><f t="shared" si="4"/><v>1.4920491700735825</v></c><c r="U36" s="68"><f t="shared" si="5"/><v>106.24077480108274</v></c></row><row r="37" spans="1:21" s="21" customFormat="1" ht="15.75"><c r="A37" s="22"/><c r="B37" s="198" t="str"><f>Translation!A79</f><v>General public administration and social security</v></c><c r="C37" s="158"><f>'BAU 2020'!C37*(1-ISEAP!$O$111)</f><v>23.876547754127085</v></c><c r="D37" s="158"/><c r="E37" s="158"/><c r="F37" s="68"><f t="shared" si="0"/><v>23.876547754127085</v></c><c r="G37" s="158"><f>'BAU 2020'!G37*(1-ISEAP!$O$111)</f><v>13.093590703876144</v></c><c r="H37" s="158"><v>0</v></c><c r="I37" s="158"><v>0</v></c><c r="J37" s="158"><f>'BAU 2020'!J37*(1-ISEAP!$O$111)</f><v>9.2425346145008085</v></c><c r="K37" s="158"><v>0</v></c><c r="L37" s="158"/><c r="M37" s="68"><f t="shared" si="2"/><v>22.336125318376951</v></c><c r="N37" s="223"><v>0</v></c><c r="O37" s="223"><v>0</v></c><c r="P37" s="223"><v>6.2879215024529573</v></c><c r="Q37" s="223"><v>0</v></c><c r="R37" s="223"><v>0</v></c><c r="S37" s="223"><v>2.0959738341509855</v></c><c r="T37" s="68"><f t="shared" si="4"/><v>8.3838953366039419</v></c><c r="U37" s="68"><f t="shared" si="5"/><v>54.596568409107974</v></c></row><row r="38" spans="1:21" s="21" customFormat="1" ht="15.75"><c r="A38" s="22"/><c r="B38" s="198" t="str"><f>Translation!A80</f><v>Defense, justice, police and fire departments</v></c><c r="C38" s="158"><f>'BAU 2020'!C38*(1-ISEAP!$O$111)</f><v>0</v></c><c r="D38" s="158"/><c r="E38" s="158"/><c r="F38" s="68"><f t="shared" si="0"/><v>0</v></c><c r="G38" s="158"><f>'BAU 2020'!G38*(1-ISEAP!$O$111)</f><v>0</v></c><c r="H38" s="158"><v>0</v></c><c r="I38" s="158"><v>0</v></c><c r="J38" s="158"><f>'BAU 2020'!J38*(1-ISEAP!$O$111)</f><v>0</v></c><c r="K38" s="158"><v>0</v></c><c r="L38" s="158"/><c r="M38" s="68"><f t="shared" si="2"/><v>0</v></c><c r="N38" s="223"><v>0</v></c><c r="O38" s="223"><v>0</v></c><c r="P38" s="223"><v>0</v></c><c r="Q38" s="223"><v>0</v></c><c r="R38" s="223"><v>0</v></c><c r="S38" s="223"><v>0</v></c><c r="T38" s="68"><f t="shared" si="4"/><v>0</v></c><c r="U38" s="68"><f t="shared" si="5"/><v>0</v></c></row><row r="39" spans="1:21" s="21" customFormat="1" ht="15.75"><c r="A39" s="22"/><c r="B39" s="198" t="str"><f>Translation!A81</f><v>Education</v></c><c r="C39" s="158"><f>'BAU 2020'!C39*(1-ISEAP!$O$111)</f><v>13.093590703876144</v></c><c r="D39" s="158"/><c r="E39" s="158"/><c r="F39" s="68"><f t="shared" si="0"/><v>13.093590703876144</v></c><c r="G39" s="158"><f>'BAU 2020'!G39*(1-ISEAP!$O$111)</f><v>7.7021121787506726</v></c><c r="H39" s="158"><v>0</v></c><c r="I39" s="158"><v>0</v></c><c r="J39" s="158"><f>'BAU 2020'!J39*(1-ISEAP!$O$111)</f><v>5.3914785251254713</v></c><c r="K39" s="158"><v>0</v></c><c r="L39" s="158"/><c r="M39" s="68"><f t="shared" si="2"/><v>13.093590703876144</v></c><c r="N39" s="223"><v>0</v></c><c r="O39" s="223"><v>0</v></c><c r="P39" s="223"><v>3.9965602769828124</v></c><c r="Q39" s="223"><v>0</v></c><c r="R39" s="223"><v>0</v></c><c r="S39" s="223"><v>1.3321867589942709</v></c><c r="T39" s="68"><f t="shared" si="4"/><v>5.3287470359770834</v></c><c r="U39" s="68"><f t="shared" si="5"/><v>31.515928443729372</v></c></row><row r="40" spans="1:21" s="21" customFormat="1" ht="15.75"><c r="A40" s="22"/><c r="B40" s="198" t="str"><f>Translation!A82</f><v>Human health and social work activities</v></c><c r="C40" s="158"><f>'BAU 2020'!C40*(1-ISEAP!$O$111)</f><v>6.9319009608756055</v></c><c r="D40" s="158"/><c r="E40" s="158"/><c r="F40" s="68"><f t="shared" si="0"/><v>6.9319009608756055</v></c><c r="G40" s="158"><f>'BAU 2020'!G40*(1-ISEAP!$O$111)</f><v>3.8510560893753363</v></c><c r="H40" s="158"><v>0</v></c><c r="I40" s="158"><v>0</v></c><c r="J40" s="158"><f>'BAU 2020'!J40*(1-ISEAP!$O$111)</f><v>2.3106336536252021</v></c><c r="K40" s="158"><v>0</v></c><c r="L40" s="158"/><c r="M40" s="68"><f t="shared" si="2"/><v>6.1616897430005384</v></c><c r="N40" s="223"><v>0</v></c><c r="O40" s="223"><v>0</v></c><c r="P40" s="223"><v>0</v></c><c r="Q40" s="223"><v>0</v></c><c r="R40" s="223"><v>0</v></c><c r="S40" s="223"><v>0</v></c><c r="T40" s="68"><f t="shared" si="4"/><v>0</v></c><c r="U40" s="68"><f t="shared" si="5"/><v>13.093590703876144</v></c></row><row r="41" spans="1:21" s="21" customFormat="1" ht="15.75"><c r="A41" s="22"/><c r="B41" s="198" t="str"><f>Translation!A83</f><v>Other services</v></c><c r="C41" s="158"><f>'BAU 2020'!C41*(1-ISEAP!$O$111)</f><v>830.28769286932254</v></c><c r="D41" s="158"/><c r="E41" s="158"/><c r="F41" s="68"><f t="shared" si="0"/><v>830.28769286932254</v></c><c r="G41" s="158"><f>'BAU 2020'!G41*(1-ISEAP!$O$111)</f><v>463.66715316079052</v></c><c r="H41" s="158"><v>0</v></c><c r="I41" s="158"><v>0</v></c><c r="J41" s="158"><f>'BAU 2020'!J41*(1-ISEAP!$O$111)</f><v>325.0291339432784</v></c><c r="K41" s="158"><v>0</v></c><c r="L41" s="158"/><c r="M41" s="68"><f t="shared" si="2"/><v>788.69628710406892</v></c><c r="N41" s="223"><v>0</v></c><c r="O41" s="223"><v>0</v></c><c r="P41" s="223"><v>16.252678459730102</v></c><c r="Q41" s="223"><v>0</v></c><c r="R41" s="223"><v>0</v></c><c r="S41" s="223"><v>5.4175594865766987</v></c><c r="T41" s="68"><f t="shared" si="4"/><v>21.670237946306802</v></c><c r="U41" s="68"><f t="shared" si="5"/><v>1640.6542179196981</v></c></row><row r="42" spans="1:21" s="21" customFormat="1" ht="15.75"><c r="A42" s="22"/><c r="B42" s="198" t="str"><f>Translation!A84</f><v>Public lighting</v></c><c r="C42" s="158"><f>'BAU 2020'!C42*(1-ISEAP!$O$111)</f><v>119.38273877063543</v></c><c r="D42" s="158"/><c r="E42" s="158"/><c r="F42" s="68"><f t="shared" si="0"/><v>119.38273877063543</v></c><c r="G42" s="158"><v>0</v></c><c r="H42" s="158"><v>0</v></c><c r="I42" s="158"><v>0</v></c><c r="J42" s="158"><v>0</v></c><c r="K42" s="158"><v>0</v></c><c r="L42" s="158"/><c r="M42" s="68"><f t="shared" si="2"/><v>0</v></c><c r="N42" s="223"><v>0</v></c><c r="O42" s="223"><v>0</v></c><c r="P42" s="223"><v>0</v></c><c r="Q42" s="223"><v>0</v></c><c r="R42" s="223"><v>0</v></c><c r="S42" s="223"><v>0</v></c><c r="T42" s="68"><f t="shared" si="4"/><v>0</v></c><c r="U42" s="68"><f t="shared" si="5"/><v>119.38273877063543</v></c></row><row r="43" spans="1:21" s="21" customFormat="1" ht="15.75"><c r="A43" s="22"/><c r="B43" s="65" t="str"><f>Translation!A85</f><v>TRANSPORTS</v></c><c r="C43" s="124"><f>SUM(C44:C47)</f><v>0</v></c><c r="D43" s="124"><f>SUM(D44:D47)</f><v>0</v></c><c r="E43" s="124"><f>SUM(E44:E47)</f><v>0</v></c><c r="F43" s="68"><f t="shared" si="0"/><v>0</v></c><c r="G43" s="124"><f t="shared" ref="G43:J43" si="12">SUM(G44:G47)</f><v>0</v></c><c r="H43" s="124"><f t="shared" si="12"/><v>8833.5524578091463</v></c><c r="I43" s="124"><f t="shared" si="12"/><v>8190.4260908834658</v></c><c r="J43" s="124"><f t="shared" si="12"/><v>0</v></c><c r="K43" s="124"><f>SUM(K44:K47)</f><v>0</v></c><c r="L43" s="124"><f t="shared" ref="L43" si="13">SUM(L44:L47)</f><v>0</v></c><c r="M43" s="68"><f t="shared" si="2"/><v>17023.978548692612</v></c><c r="N43" s="124"><f t="shared" ref="N43:S43" si="14">SUM(N44:N47)</f><v>0</v></c><c r="O43" s="124"><f t="shared" si="14"/><v>0</v></c><c r="P43" s="124"><f t="shared" si="14"/><v>0</v></c><c r="Q43" s="124"><f t="shared" si="14"/><v>0</v></c><c r="R43" s="124"><f t="shared" si="14"/><v>0</v></c><c r="S43" s="124"><f t="shared" si="14"/><v>0</v></c><c r="T43" s="68"><f t="shared" si="4"/><v>0</v></c><c r="U43" s="68"><f t="shared" si="5"/><v>17023.978548692612</v></c></row><row r="44" spans="1:21" s="21" customFormat="1" ht="30"><c r="A44" s="22"/><c r="B44" s="198" t="str"><f>Translation!A86</f><v>Passenger road transport and other passenger road transport services (public transports, taxi, tourism, school buses, etc.)</v></c><c r="C44" s="158"/><c r="D44" s="158"/><c r="E44" s="158"/><c r="F44" s="68"><f t="shared" si="0"/><v>0</v></c><c r="G44" s="158"><v>0</v></c><c r="H44" s="158"><f>'BAU 2020'!H44*(1-ISEAP!$O$111)</f><v>158.66351088226386</v></c><c r="I44" s="158"><f>'BAU 2020'!I44*(1-ISEAP!$O$111)</f><v>147.11034261413786</v></c><c r="J44" s="158"/><c r="K44" s="158"/><c r="L44" s="158"/><c r="M44" s="68"><f t="shared" si="2"/><v>305.77385349640173</v></c><c r="N44" s="158"/><c r="O44" s="158"/><c r="P44" s="158"/><c r="Q44" s="158"/><c r="R44" s="158"/><c r="S44" s="158"><v>0</v></c><c r="T44" s="68"><f t="shared" si="4"/><v>0</v></c><c r="U44" s="68"><f t="shared" si="5"/><v>305.77385349640173</v></c></row><row r="45" spans="1:21" s="21" customFormat="1" ht="15.75"><c r="A45" s="22"/><c r="B45" s="198" t="str"><f>Translation!A87</f><v>Freight transport by road and removal services</v></c><c r="C45" s="158"/><c r="D45" s="158"/><c r="E45" s="158"/><c r="F45" s="68"><f t="shared" si="0"/><v>0</v></c><c r="G45" s="158"><v>0</v></c><c r="H45" s="158"><f>'BAU 2020'!H45*(1-ISEAP!$O$111)</f><v>2835.1474929981227</v></c><c r="I45" s="158"><f>'BAU 2020'!I45*(1-ISEAP!$O$111)</f><v>2628.7308866076046</v></c><c r="J45" s="158"/><c r="K45" s="158"/><c r="L45" s="158"/><c r="M45" s="68"><f t="shared" si="2"/><v>5463.8783796057269</v></c><c r="N45" s="158"/><c r="O45" s="158"/><c r="P45" s="158"/><c r="Q45" s="158"/><c r="R45" s="158"/><c r="S45" s="158"/><c r="T45" s="68"><f t="shared" si="4"/><v>0</v></c><c r="U45" s="68"><f t="shared" si="5"/><v>5463.8783796057269</v></c></row><row r="46" spans="1:21" s="21" customFormat="1" ht="15.75"><c r="A46" s="22"/><c r="B46" s="198" t="str"><f>Translation!A88</f><v>Other fleet for public and private services</v></c><c r="C46" s="158"/><c r="D46" s="158"/><c r="E46" s="158"/><c r="F46" s="68"><f t="shared" si="0"/><v>0</v></c><c r="G46" s="158"><v>0</v></c><c r="H46" s="158"><f>'BAU 2020'!H46*(1-ISEAP!$O$111)</f><v>0</v></c><c r="I46" s="158"><f>'BAU 2020'!I46*(1-ISEAP!$O$111)</f><v>0</v></c><c r="J46" s="158"/><c r="K46" s="158"/><c r="L46" s="158"/><c r="M46" s="68"><f t="shared" si="2"/><v>0</v></c><c r="N46" s="158"/><c r="O46" s="158"/><c r="P46" s="158"/><c r="Q46" s="158"/><c r="R46" s="158"/><c r="S46" s="158"/><c r="T46" s="68"><f t="shared" si="4"/><v>0</v></c><c r="U46" s="68"><f t="shared" si="5"/><v>0</v></c></row><row r="47" spans="1:21" s="21" customFormat="1" ht="15.75"><c r="A47" s="22"/><c r="B47" s="197" t="str"><f>Translation!A89</f><v>Private transports</v></c><c r="C47" s="158"/><c r="D47" s="158"/><c r="E47" s="158"/><c r="F47" s="68"><f t="shared" si="0"/><v>0</v></c><c r="G47" s="158"><v>0</v></c><c r="H47" s="158"><f>'BAU 2020'!H47*(1-ISEAP!$O$111)</f><v>5839.7414539287602</v></c><c r="I47" s="158"><f>'BAU 2020'!I47*(1-ISEAP!$O$111)</f><v>5414.5848616617232</v></c><c r="J47" s="158"/><c r="K47" s="158"/><c r="L47" s="158"/><c r="M47" s="68"><f t="shared" si="2"/><v>11254.326315590482</v></c><c r="N47" s="158"/><c r="O47" s="158"/><c r="P47" s="158"/><c r="Q47" s="158"/><c r="R47" s="158"/><c r="S47" s="158"/><c r="T47" s="68"><f t="shared" si="4"/><v>0</v></c><c r="U47" s="68"><f t="shared" si="5"/><v>11254.326315590482</v></c></row><row r="48" spans="1:21" s="21" customFormat="1" ht="15.75"><c r="A48" s="22"/><c r="B48" s="77" t="str"><f>Translation!A117</f><v>TOTAL FOR INTERNAL MARKET</v></c><c r="C48" s="69"><f>C17+C27+C30+C34+C43</f><v>6509.8252134800678</v></c><c r="D48" s="69"><f>D17+D27+D30+D34+D43</f><v>0</v></c><c r="E48" s="69"><f>E17+E27+E30+E34+E43</f><v>0</v></c><c r="F48" s="68"><f t="shared" si="0"/><v>6509.8252134800678</v></c><c r="G48" s="69"><f>G17+G27+G30+G34+G43</f><v>3238.7381711646576</v></c><c r="H48" s="69"><f t="shared" ref="H48:L48" si="15">H17+H27+H30+H34+H43</f><v>8833.5524578091463</v></c><c r="I48" s="69"><f t="shared" si="15"/><v>8190.4260908834658</v></c><c r="J48" s="69"><f>J17+J27+J30+J34+J43</f><v>1460.3204690911275</v></c><c r="K48" s="69"><f t="shared" si="15"/><v>0</v></c><c r="L48" s="69"><f t="shared" si="15"/><v>0</v></c><c r="M48" s="68"><f>SUM(G48:L48)</f><v>21723.037188948398</v></c><c r="N48" s="69"><f t="shared" ref="N48:S48" si="16">N17+N27+N30+N34+N43</f><v>0</v></c><c r="O48" s="69"><f t="shared" si="16"/><v>298</v></c><c r="P48" s="69"><f t="shared" si="16"/><v>1292.6208159132416</v></c><c r="Q48" s="69"><f t="shared" si="16"/><v>11.607816930451964</v></c><c r="R48" s="69"><f t="shared" si="16"/><v>0</v></c><c r="S48" s="69"><f t="shared" si="16"/><v>1122.1440127579315</v></c><c r="T48" s="68"><f t="shared" si="4"/><v>2724.3726456016248</v></c><c r="U48" s="68"><f t="shared" si="5"/><v>30957.235048030088</v></c></row><row r="49" spans="2:32" s="66" customFormat="1" ht="30"><c r="B49" s="197" t="str"><f>Translation!A90</f><v>Reexportation (ships, airplanes, industrial free zones, national and international militar installations, etc.)</v></c><c r="C49" s="158"/><c r="D49" s="158"/><c r="E49" s="158"/><c r="F49" s="68"><f t="shared" si="0"/><v>0</v></c><c r="G49" s="158"/><c r="H49" s="158"/><c r="I49" s="158"/><c r="J49" s="158"/><c r="K49" s="158"/><c r="L49" s="158"/><c r="M49" s="68"><f t="shared" si="2"/><v>0</v></c><c r="N49" s="158"/><c r="O49" s="158"/><c r="P49" s="158"/><c r="Q49" s="158"/><c r="R49" s="158"/><c r="S49" s="158"/><c r="T49" s="68"><f t="shared" si="4"/><v>0</v></c><c r="U49" s="68"><f t="shared" si="5"/><v>0</v></c></row><row r="50" spans="2:32" s="66" customFormat="1" ht="30"><c r="B50" s="197" t="str"><f>Translation!A91</f><v>Activities with intensive use of energy for exportation (to exclude in the island energy balance)</v></c><c r="C50" s="158"/><c r="D50" s="158"/><c r="E50" s="158"/><c r="F50" s="68"><f t="shared" si="0"/><v>0</v></c><c r="G50" s="158"/><c r="H50" s="158"/><c r="I50" s="158"/><c r="J50" s="158"/><c r="K50" s="158"/><c r="L50" s="158"/><c r="M50" s="68"><f t="shared" si="2"/><v>0</v></c><c r="N50" s="158"/><c r="O50" s="158"/><c r="P50" s="158"/><c r="Q50" s="158"/><c r="R50" s="158"/><c r="S50" s="158"/><c r="T50" s="68"><f t="shared" si="4"/><v>0</v></c><c r="U50" s="68"><f t="shared" si="5"/><v>0</v></c></row><row r="51" spans="2:32" s="66" customFormat="1" ht="15.75"><c r="B51" s="197" t="str"><f>Translation!A92</f><v>Other (to exclude in the island energy balance)</v></c><c r="C51" s="158"/><c r="D51" s="158"/><c r="E51" s="158"/><c r="F51" s="68"><f t="shared" si="0"/><v>0</v></c><c r="G51" s="158"/><c r="H51" s="158"/><c r="I51" s="158"/><c r="J51" s="158"/><c r="K51" s="158"/><c r="L51" s="158"/><c r="M51" s="68"><f t="shared" si="2"/><v>0</v></c><c r="N51" s="158"/><c r="O51" s="158"/><c r="P51" s="158"/><c r="Q51" s="158"/><c r="R51" s="158"/><c r="S51" s="158"/><c r="T51" s="68"><f t="shared" si="4"/><v>0</v></c><c r="U51" s="68"><f t="shared" si="5"/><v>0</v></c></row><row r="52" spans="2:32" s="55" customFormat="1" ht="15.75"><c r="B52" s="77" t="str"><f>Translation!A118</f><v>TOTAL</v></c><c r="C52" s="57"><f>SUM(C49:C51)</f><v>0</v></c><c r="D52" s="57"><f>SUM(D49:D51)</f><v>0</v></c><c r="E52" s="57"><f>SUM(E49:E51)</f><v>0</v></c><c r="F52" s="68"><f t="shared" si="0"/><v>0</v></c><c r="G52" s="57"><f t="shared" ref="G52:L52" si="17">SUM(G49:G51)</f><v>0</v></c><c r="H52" s="57"><f t="shared" si="17"/><v>0</v></c><c r="I52" s="57"><f t="shared" si="17"/><v>0</v></c><c r="J52" s="57"><f t="shared" si="17"/><v>0</v></c><c r="K52" s="57"><f t="shared" si="17"/><v>0</v></c><c r="L52" s="57"><f t="shared" si="17"/><v>0</v></c><c r="M52" s="68"><f t="shared" si="2"/><v>0</v></c><c r="N52" s="57"><f t="shared" ref="N52:S52" si="18">SUM(N49:N51)</f><v>0</v></c><c r="O52" s="57"><f t="shared" si="18"/><v>0</v></c><c r="P52" s="57"><f t="shared" si="18"/><v>0</v></c><c r="Q52" s="57"><f t="shared" si="18"/><v>0</v></c><c r="R52" s="57"><f t="shared" si="18"/><v>0</v></c><c r="S52" s="57"><f t="shared" si="18"/><v>0</v></c><c r="T52" s="68"><f t="shared" si="4"/><v>0</v></c><c r="U52" s="68"><f t="shared" si="5"/><v>0</v></c></row><row r="53" spans="2:32" s="153" customFormat="1" ht="15.75"><c r="B53" s="129"/><c r="C53" s="152"/><c r="D53" s="152"/><c r="E53" s="152"/><c r="F53" s="152"/><c r="G53" s="152"/><c r="H53" s="152"/><c r="I53" s="152"/><c r="J53" s="152"/><c r="K53" s="152"/><c r="L53" s="152"/><c r="M53" s="152"/><c r="N53" s="152"/><c r="O53" s="152"/><c r="P53" s="152"/><c r="Q53" s="152"/><c r="R53" s="152"/></row><row r="54" spans="2:32" s="91" customFormat="1" ht="31.5"><c r="B54" s="92" t="str"><f>Translation!A119</f><v>SECONDARY ENERGY PRODUCTION AND ENERGY FLUXES</v></c><c r="C54" s="94"/><c r="D54" s="94"/><c r="E54" s="94"/><c r="F54" s="94"/><c r="G54" s="94"/><c r="H54" s="94"/><c r="I54" s="94"/><c r="J54" s="94"/><c r="K54" s="94"/><c r="L54" s="94"/><c r="M54" s="94"/><c r="N54" s="94"/><c r="O54" s="94"/><c r="P54" s="94"/><c r="Q54" s="94"/><c r="R54" s="94"/><c r="S54" s="94"/><c r="T54" s="94"/><c r="U54" s="94"/><c r="V54" s="94"/><c r="W54" s="94"/><c r="X54" s="95"/><c r="AD54" s="93" t="str"><f>Translation!$A$21</f><v>[MWh]</v></c></row><row r="55" spans="2:32" s="55" customFormat="1" ht="32.25" customHeight="1"><c r="B55" s="304" t="str"><f>Translation!A120</f><v>PRODUCTION SECTOR</v></c><c r="C55" s="309" t="str"><f>Translation!A121</f><v>ENERGY SOURCE</v></c><c r="D55" s="310"/><c r="E55" s="310"/><c r="F55" s="310"/><c r="G55" s="310"/><c r="H55" s="310"/><c r="I55" s="310"/><c r="J55" s="310"/><c r="K55" s="310"/><c r="L55" s="310"/><c r="M55" s="310"/><c r="N55" s="310"/><c r="O55" s="310"/><c r="P55" s="310"/><c r="Q55" s="310"/><c r="R55" s="310"/><c r="S55" s="311"/><c r="T55" s="309" t="str"><f>Translation!A138</f><v>SECONDARY ENERGY CONVERSION</v></c><c r="U55" s="310"/><c r="V55" s="311"/><c r="W55" s="298" t="str"><f>Translation!A129</f><v>ENERGY FLUXES</v></c><c r="X55" s="299"/><c r="Y55" s="299"/><c r="Z55" s="299"/><c r="AA55" s="299"/><c r="AB55" s="300"/><c r="AC55" s="315" t="str"><f>Translation!A118</f><v>TOTAL</v></c><c r="AD55" s="263" t="str"><f>Translation!A137</f><v>Distribution losses and self-consumption</v></c></row><row r="56" spans="2:32" s="55" customFormat="1" ht="18" customHeight="1"><c r="B56" s="305"/><c r="C56" s="312" t="str"><f>Translation!A98</f><v>Fossil fuels</v></c><c r="D56" s="313"/><c r="E56" s="313"/><c r="F56" s="313"/><c r="G56" s="313"/><c r="H56" s="313"/><c r="I56" s="314"/><c r="J56" s="312" t="str"><f>Translation!A106</f><v>Renewable energy sources (from systems connected to public networks)</v></c><c r="K56" s="313"/><c r="L56" s="313"/><c r="M56" s="313"/><c r="N56" s="313"/><c r="O56" s="313"/><c r="P56" s="313"/><c r="Q56" s="313"/><c r="R56" s="314"/><c r="S56" s="263" t="str"><f>Translation!A116</f><v>Subtotal</v></c><c r="T56" s="296" t="str"><f>Translation!A139</f><v>Electricity conversion to cold</v></c><c r="U56" s="296" t="str"><f>Translation!A140</f><v>Heat conversion to cold</v></c><c r="V56" s="263" t="str"><f>Translation!A116</f><v>Subtotal</v></c><c r="W56" s="317" t="str"><f>Translation!A130</f><v>Storage</v></c><c r="X56" s="318"/><c r="Y56" s="316" t="str"><f>Translation!A133</f><v>External connection</v></c><c r="Z56" s="316"/><c r="AA56" s="304" t="str"><f>Translation!A136</f><v>Reexportation and external consumption</v></c><c r="AB56" s="263" t="str"><f>Translation!A116</f><v>Subtotal</v></c><c r="AC56" s="315"/><c r="AD56" s="263"/></row><row r="57" spans="2:32" s="55" customFormat="1" ht="69.75" customHeight="1"><c r="B57" s="73" t="str"><f>Translation!A122</f><v>Energy product</v></c><c r="C57" s="113" t="str"><f>Translation!A99</f><v>Fueloil</v></c><c r="D57" s="113" t="str"><f>Translation!A100</f><v>Diesel</v></c><c r="E57" s="113" t="str"><f>Translation!A101</f><v>Gasoline</v></c><c r="F57" s="113" t="str"><f>Translation!A102</f><v>LPG</v></c><c r="G57" s="113" t="str"><f>Translation!A103</f><v>Natural gas</v></c><c r="H57" s="113" t="str"><f>Translation!A104</f><v>Coal</v></c><c r="I57" s="113" t="str"><f>Translation!A116</f><v>Subtotal</v></c><c r="J57" s="113" t="str"><f>Translation!A108</f><v>Hydro</v></c><c r="K57" s="113" t="str"><f>Translation!A109</f><v>Wind</v></c><c r="L57" s="113" t="str"><f>Translation!A110</f><v>Solar</v></c><c r="M57" s="113" t="str"><f>Translation!A111</f><v>Geothermal</v></c><c r="N57" s="113" t="str"><f>Translation!A112</f><v>Ocean</v></c><c r="O57" s="113" t="str"><f>Translation!A113</f><v>Biomass</v></c><c r="P57" s="113" t="str"><f>Translation!A114</f><v>Urban waste</v></c><c r="Q57" s="113" t="str"><f>Translation!A115</f><v>Energy recovery</v></c><c r="R57" s="113" t="str"><f>Translation!A116</f><v>Subtotal</v></c><c r="S57" s="263"/><c r="T57" s="297"/><c r="U57" s="297"/><c r="V57" s="263"/><c r="W57" s="117" t="str"><f>Translation!A131</f><v>Input to storage</v></c><c r="X57" s="117" t="str"><f>Translation!A132</f><v>Output from storage</v></c><c r="Y57" s="117" t="str"><f>Translation!A134</f><v>Import to island</v></c><c r="Z57" s="117" t="str"><f>Translation!A135</f><v>Export from island</v></c><c r="AA57" s="305"/><c r="AB57" s="263"/><c r="AC57" s="315"/><c r="AD57" s="263"/></row><row r="58" spans="2:32" s="55" customFormat="1" ht="15.75"><c r="B58" s="199" t="str"><f>Translation!A123</f><v>Electricity</v></c><c r="C58" s="158"><f>'BAU 2020'!C58*(1-ISEAP!$O$111)</f><v>1572.0010956830124</v></c><c r="D58" s="158"><f>'BAU 2020'!D58*(1-ISEAP!$O$111)</f><v>91.655134927133005</v></c><c r="E58" s="164"/><c r="F58" s="164"/><c r="G58" s="158"><f>'BAU 2020'!G58*(1-ISEAP!$O$111)</f><v>4846.9391940877986</v></c><c r="H58" s="164"/><c r="I58" s="63"><f>SUM(C58:H58)</f><v>6510.5954246979436</v></c><c r="J58" s="164"/><c r="K58" s="164"/><c r="L58" s="164"/><c r="M58" s="164"/><c r="N58" s="164"/><c r="O58" s="164"/><c r="P58" s="164"/><c r="Q58" s="164"/><c r="R58" s="63"><f>SUM(J58:Q58)</f><v>0</v></c><c r="S58" s="63"><f>I58+R58</f><v>6510.5954246979436</v></c><c r="T58" s="164"/><c r="U58" s="164"/><c r="V58" s="63"><f>-T58</f><v>0</v></c><c r="W58" s="164"/><c r="X58" s="164"/><c r="Y58" s="164"/><c r="Z58" s="164"/><c r="AA58" s="201"><f>$C$49+$C$50+$C$51</f><v>0</v></c><c r="AB58" s="63"><f>-SUM(W58)+SUM(X58:Y58)-SUM(Z58:AA58)</f><v>0</v></c><c r="AC58" s="68"><f>S58+V58+AB58</f><v>6510.5954246979436</v></c><c r="AD58" s="202"><f>AC58-C48</f><v>0.77021121787583979</v></c></row><row r="59" spans="2:32" s="55" customFormat="1" ht="15.75"><c r="B59" s="198" t="str"><f>Translation!A124</f><v>Heat</v></c><c r="C59" s="164"/><c r="D59" s="164"/><c r="E59" s="164"/><c r="F59" s="164"/><c r="G59" s="164"/><c r="H59" s="164"/><c r="I59" s="63"><f>SUM(C59:H59)</f><v>0</v></c><c r="J59" s="164"/><c r="K59" s="164"/><c r="L59" s="164"/><c r="M59" s="164"/><c r="N59" s="164"/><c r="O59" s="164"/><c r="P59" s="164"/><c r="Q59" s="164"/><c r="R59" s="63"><f>SUM(J59:Q59)</f><v>0</v></c><c r="S59" s="63"><f>I59+R59</f><v>0</v></c><c r="T59" s="164"/><c r="U59" s="164"/><c r="V59" s="63"><f>-U59</f><v>0</v></c><c r="W59" s="164"/><c r="X59" s="164"/><c r="Y59" s="164"/><c r="Z59" s="164"/><c r="AA59" s="201"><f>$D$49+$D$50+$D$51</f><v>0</v></c><c r="AB59" s="63"><f>-SUM(W59)+SUM(X59:Y59)-SUM(Z59:AA59)</f><v>0</v></c><c r="AC59" s="68"><f>S59+V59+AB59</f><v>0</v></c><c r="AD59" s="202"><f>AC59-D48</f><v>0</v></c></row><row r="60" spans="2:32" s="55" customFormat="1" ht="15.75"><c r="B60" s="198" t="str"><f>Translation!A125</f><v>Cold</v></c><c r="C60" s="164"/><c r="D60" s="164"/><c r="E60" s="164"/><c r="F60" s="164"/><c r="G60" s="164"/><c r="H60" s="164"/><c r="I60" s="63"><f>SUM(C60:H60)</f><v>0</v></c><c r="J60" s="164"/><c r="K60" s="164"/><c r="L60" s="164"/><c r="M60" s="164"/><c r="N60" s="164"/><c r="O60" s="164"/><c r="P60" s="164"/><c r="Q60" s="164"/><c r="R60" s="63"><f>SUM(J60:Q60)</f><v>0</v></c><c r="S60" s="63"><f>I60+R60</f><v>0</v></c><c r="T60" s="164"/><c r="U60" s="164"/><c r="V60" s="63"><f>SUM(T60:U60)</f><v>0</v></c><c r="W60" s="164"/><c r="X60" s="164"/><c r="Y60" s="164"/><c r="Z60" s="164"/><c r="AA60" s="201"><f>$E$49+$E$50+$E$51</f><v>0</v></c><c r="AB60" s="63"><f>-SUM(W60)+SUM(X60:Y60)-SUM(Z60:AA60)</f><v>0</v></c><c r="AC60" s="68"><f>S60+V60+AB60</f><v>0</v></c><c r="AD60" s="202"><f>AC60-E48</f><v>0</v></c></row><row r="61" spans="2:32" s="55" customFormat="1" ht="15.75"><c r="B61" s="74" t="str"><f>Translation!A118</f><v>TOTAL</v></c><c r="C61" s="57"><f t="shared" ref="C61:AD61" si="19">SUM(C58:C60)</f><v>1572.0010956830124</v></c><c r="D61" s="57"><f t="shared" si="19"/><v>91.655134927133005</v></c><c r="E61" s="57"><f t="shared" si="19"/><v>0</v></c><c r="F61" s="57"><f t="shared" si="19"/><v>0</v></c><c r="G61" s="57"><f t="shared" si="19"/><v>4846.9391940877986</v></c><c r="H61" s="57"><f t="shared" si="19"/><v>0</v></c><c r="I61" s="57"><f t="shared" si="19"/><v>6510.5954246979436</v></c><c r="J61" s="57"><f t="shared" si="19"/><v>0</v></c><c r="K61" s="57"><f t="shared" si="19"/><v>0</v></c><c r="L61" s="57"><f t="shared" si="19"/><v>0</v></c><c r="M61" s="57"><f t="shared" si="19"/><v>0</v></c><c r="N61" s="57"><f t="shared" si="19"/><v>0</v></c><c r="O61" s="57"><f t="shared" si="19"/><v>0</v></c><c r="P61" s="57"><f t="shared" si="19"/><v>0</v></c><c r="Q61" s="57"><f t="shared" si="19"/><v>0</v></c><c r="R61" s="57"><f t="shared" si="19"/><v>0</v></c><c r="S61" s="57"><f t="shared" si="19"/><v>6510.5954246979436</v></c><c r="T61" s="57"><f t="shared" si="19"/><v>0</v></c><c r="U61" s="57"><f t="shared" si="19"/><v>0</v></c><c r="V61" s="57"><f t="shared" si="19"/><v>0</v></c><c r="W61" s="57"><f t="shared" si="19"/><v>0</v></c><c r="X61" s="57"><f t="shared" si="19"/><v>0</v></c><c r="Y61" s="57"><f t="shared" si="19"/><v>0</v></c><c r="Z61" s="57"><f t="shared" si="19"/><v>0</v></c><c r="AA61" s="57"><f t="shared" si="19"/><v>0</v></c><c r="AB61" s="57"><f t="shared" si="19"/><v>0</v></c><c r="AC61" s="57"><f t="shared" si="19"/><v>6510.5954246979436</v></c><c r="AD61" s="57"><f t="shared" si="19"/><v>0.77021121787583979</v></c></row><row r="62" spans="2:32" s="55" customFormat="1" ht="1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1" customFormat="1" ht="31.5"><c r="B63" s="92" t="str"><f>Translation!A126</f><v>PRIMARY ENERGY CONVERTED TO SECONDARY ENERGY (primary energy consumption)</v></c><c r="C63" s="96"/><c r="D63" s="96"/><c r="E63" s="96"/><c r="F63" s="96"/><c r="G63" s="96"/><c r="H63" s="96"/><c r="I63" s="96"/><c r="J63" s="96"/><c r="K63" s="96"/><c r="L63" s="96"/><c r="M63" s="96"/><c r="N63" s="96"/><c r="O63" s="96"/><c r="P63" s="96"/><c r="Q63" s="96"/><c r="R63" s="96"/><c r="S63" s="93"/><c r="T63" s="93" t="str"><f>Translation!$A$21</f><v>[MWh]</v></c><c r="U63" s="97"/><c r="V63" s="97"/><c r="W63" s="98"/><c r="X63" s="97"/><c r="Y63" s="97"/><c r="Z63" s="97"/><c r="AA63" s="97"/><c r="AB63" s="97"/><c r="AC63" s="97"/><c r="AD63" s="97"/><c r="AE63" s="97"/></row><row r="64" spans="2:32" s="55" customFormat="1" ht="30" customHeight="1"><c r="B64" s="304" t="str"><f>Translation!A120</f><v>PRODUCTION SECTOR</v></c><c r="C64" s="323" t="str"><f>Translation!A142</f><v>PRIMARY ENERGY SOURCE</v></c><c r="D64" s="324"/><c r="E64" s="324"/><c r="F64" s="324"/><c r="G64" s="324"/><c r="H64" s="324"/><c r="I64" s="324"/><c r="J64" s="324"/><c r="K64" s="324"/><c r="L64" s="324"/><c r="M64" s="324"/><c r="N64" s="324"/><c r="O64" s="324"/><c r="P64" s="324"/><c r="Q64" s="324"/><c r="R64" s="324"/><c r="S64" s="325"/><c r="T64" s="319" t="str"><f>Translation!A127</f><v>Conversion losses from primary to secondary energy</v></c><c r="U64" s="61"/><c r="V64" s="61"/><c r="W64" s="72"/><c r="X64" s="61"/><c r="Y64" s="61"/><c r="Z64" s="61"/><c r="AA64" s="61"/><c r="AB64" s="61"/><c r="AC64" s="61"/><c r="AD64" s="61"/><c r="AE64" s="61"/></row><row r="65" spans="2:32" s="55" customFormat="1" ht="15" customHeight="1"><c r="B65" s="305"/><c r="C65" s="323" t="str"><f>Translation!A98</f><v>Fossil fuels</v></c><c r="D65" s="324"/><c r="E65" s="324"/><c r="F65" s="324"/><c r="G65" s="324"/><c r="H65" s="324"/><c r="I65" s="325"/><c r="J65" s="323" t="str"><f>Translation!A107</f><v>Renewable energy sources</v></c><c r="K65" s="324"/><c r="L65" s="324"/><c r="M65" s="324"/><c r="N65" s="324"/><c r="O65" s="324"/><c r="P65" s="324"/><c r="Q65" s="324"/><c r="R65" s="325"/><c r="S65" s="322" t="str"><f>Translation!A118</f><v>TOTAL</v></c><c r="T65" s="320"/><c r="U65" s="61"/><c r="V65" s="61"/><c r="W65" s="72"/><c r="X65" s="61"/><c r="Y65" s="61"/><c r="Z65" s="61"/><c r="AA65" s="61"/><c r="AB65" s="61"/><c r="AC65" s="61"/><c r="AD65" s="61"/><c r="AE65" s="61"/></row><row r="66" spans="2:32" s="55" customFormat="1" ht="69.75" customHeight="1"><c r="B66" s="73" t="str"><f>Translation!A122</f><v>Energy product</v></c><c r="C66" s="116" t="str"><f>Translation!A99</f><v>Fueloil</v></c><c r="D66" s="116" t="str"><f>Translation!A100</f><v>Diesel</v></c><c r="E66" s="116" t="str"><f>Translation!A101</f><v>Gasoline</v></c><c r="F66" s="116" t="str"><f>Translation!A102</f><v>LPG</v></c><c r="G66" s="116" t="str"><f>Translation!A103</f><v>Natural gas</v></c><c r="H66" s="116" t="str"><f>Translation!A104</f><v>Coal</v></c><c r="I66" s="116" t="str"><f>Translation!A116</f><v>Subtotal</v></c><c r="J66" s="116" t="str"><f>Translation!A108</f><v>Hydro</v></c><c r="K66" s="116" t="str"><f>Translation!A109</f><v>Wind</v></c><c r="L66" s="116" t="str"><f>Translation!A110</f><v>Solar</v></c><c r="M66" s="116" t="str"><f>Translation!A111</f><v>Geothermal</v></c><c r="N66" s="116" t="str"><f>Translation!A112</f><v>Ocean</v></c><c r="O66" s="116" t="str"><f>Translation!A113</f><v>Biomass</v></c><c r="P66" s="116" t="str"><f>Translation!A114</f><v>Urban waste</v></c><c r="Q66" s="116" t="str"><f>Translation!A115</f><v>Energy recovery</v></c><c r="R66" s="116" t="str"><f>Translation!A116</f><v>Subtotal</v></c><c r="S66" s="322"/><c r="T66" s="321"/><c r="U66" s="61"/><c r="V66" s="61"/><c r="W66" s="72"/><c r="X66" s="61"/><c r="Y66" s="61"/><c r="Z66" s="61"/><c r="AA66" s="61"/><c r="AB66" s="61"/><c r="AC66" s="61"/><c r="AD66" s="61"/><c r="AE66" s="61"/></row><row r="67" spans="2:32" s="55" customFormat="1" ht="15.75"><c r="B67" s="199" t="str"><f>Translation!A123</f><v>Electricity</v></c><c r="C67" s="158"><f>'BAU 2020'!C67*(1-ISEAP!$O$111)</f><v>4491.1016114295171</v></c><c r="D67" s="158"><f>'BAU 2020'!D67*(1-ISEAP!$O$111)</f><v>295.76110766402587</v></c><c r="E67" s="164"/><c r="F67" s="164"/><c r="G67" s="158"><f>'BAU 2020'!G67*(1-ISEAP!$O$111)</f><v>10807.603809222945</v></c><c r="H67" s="164"/><c r="I67" s="63"><f>SUM(C67:H67)</f><v>15594.466528316487</v></c><c r="J67" s="200"><f>J58</f><v>0</v></c><c r="K67" s="200"><f t="shared" ref="K67:Q67" si="20">K58</f><v>0</v></c><c r="L67" s="200"><f t="shared" si="20"/><v>0</v></c><c r="M67" s="200"><f t="shared" si="20"/><v>0</v></c><c r="N67" s="200"><f t="shared" si="20"/><v>0</v></c><c r="O67" s="200"><f t="shared" si="20"/><v>0</v></c><c r="P67" s="200"><f t="shared" si="20"/><v>0</v></c><c r="Q67" s="200"><f t="shared" si="20"/><v>0</v></c><c r="R67" s="63"><f>SUM(J67:Q67)</f><v>0</v></c><c r="S67" s="63"><f>I67+R67</f><v>15594.466528316487</v></c><c r="T67" s="75"><f>S67-AC58+AB58</f><v>9083.8711036185432</v></c><c r="U67" s="61"/><c r="V67" s="61"/><c r="W67" s="62"/><c r="X67" s="61"/><c r="Y67" s="61"/><c r="Z67" s="61"/><c r="AA67" s="61"/><c r="AB67" s="61"/><c r="AC67" s="61"/><c r="AD67" s="61"/><c r="AE67" s="61"/></row><row r="68" spans="2:32" s="55" customFormat="1" ht="15.75"><c r="B68" s="199" t="str"><f>Translation!A124</f><v>Heat</v></c><c r="C68" s="164"/><c r="D68" s="164"/><c r="E68" s="164"/><c r="F68" s="164"/><c r="G68" s="164"/><c r="H68" s="164"/><c r="I68" s="63"><f>SUM(C68:H68)</f><v>0</v></c><c r="J68" s="200"><f t="shared" ref="J68:Q69" si="21">J59</f><v>0</v></c><c r="K68" s="200"><f t="shared" si="21"/><v>0</v></c><c r="L68" s="200"><f t="shared" si="21"/><v>0</v></c><c r="M68" s="200"><f t="shared" si="21"/><v>0</v></c><c r="N68" s="200"><f t="shared" si="21"/><v>0</v></c><c r="O68" s="200"><f t="shared" si="21"/><v>0</v></c><c r="P68" s="200"><f t="shared" si="21"/><v>0</v></c><c r="Q68" s="200"><f t="shared" si="21"/><v>0</v></c><c r="R68" s="63"><f>SUM(J68:Q68)</f><v>0</v></c><c r="S68" s="63"><f>I68+R68</f><v>0</v></c><c r="T68" s="75"><f>S68-AC59+AB59</f><v>0</v></c><c r="U68" s="61"/><c r="V68" s="61"/><c r="W68" s="62"/><c r="X68" s="61"/><c r="Y68" s="61"/><c r="Z68" s="61"/><c r="AA68" s="61"/><c r="AB68" s="61"/><c r="AC68" s="61"/><c r="AD68" s="61"/><c r="AE68" s="61"/></row><row r="69" spans="2:32" s="55" customFormat="1" ht="15.75"><c r="B69" s="199" t="str"><f>Translation!A125</f><v>Cold</v></c><c r="C69" s="164"/><c r="D69" s="164"/><c r="E69" s="164"/><c r="F69" s="164"/><c r="G69" s="164"/><c r="H69" s="164"/><c r="I69" s="63"><f>SUM(C69:H69)</f><v>0</v></c><c r="J69" s="200"><f t="shared" si="21"/><v>0</v></c><c r="K69" s="200"><f t="shared" si="21"/><v>0</v></c><c r="L69" s="200"><f t="shared" si="21"/><v>0</v></c><c r="M69" s="200"><f t="shared" si="21"/><v>0</v></c><c r="N69" s="200"><f t="shared" si="21"/><v>0</v></c><c r="O69" s="200"><f t="shared" si="21"/><v>0</v></c><c r="P69" s="200"><f t="shared" si="21"/><v>0</v></c><c r="Q69" s="200"><f t="shared" si="21"/><v>0</v></c><c r="R69" s="63"><f>SUM(J69:Q69)</f><v>0</v></c><c r="S69" s="63"><f>I69+R69</f><v>0</v></c><c r="T69" s="75"><f>S69-AC60+AB60</f><v>0</v></c><c r="U69" s="61"/><c r="V69" s="61"/><c r="W69" s="62"/><c r="X69" s="61"/><c r="Y69" s="61"/><c r="Z69" s="61"/><c r="AA69" s="61"/><c r="AB69" s="61"/><c r="AC69" s="61"/><c r="AD69" s="61"/><c r="AE69" s="61"/></row><row r="70" spans="2:32" s="55" customFormat="1" ht="15.75"><c r="B70" s="74" t="str"><f>Translation!A118</f><v>TOTAL</v></c><c r="C70" s="57"><f t="shared" ref="C70:S70" si="22">SUM(C67:C69)</f><v>4491.1016114295171</v></c><c r="D70" s="57"><f t="shared" si="22"/><v>295.76110766402587</v></c><c r="E70" s="57"><f t="shared" si="22"/><v>0</v></c><c r="F70" s="57"><f t="shared" si="22"/><v>0</v></c><c r="G70" s="57"><f t="shared" si="22"/><v>10807.603809222945</v></c><c r="H70" s="57"><f t="shared" si="22"/><v>0</v></c><c r="I70" s="57"><f t="shared" si="22"/><v>15594.466528316487</v></c><c r="J70" s="57"><f t="shared" si="22"/><v>0</v></c><c r="K70" s="57"><f t="shared" si="22"/><v>0</v></c><c r="L70" s="57"><f t="shared" si="22"/><v>0</v></c><c r="M70" s="57"><f t="shared" si="22"/><v>0</v></c><c r="N70" s="57"><f t="shared" si="22"/><v>0</v></c><c r="O70" s="57"><f t="shared" si="22"/><v>0</v></c><c r="P70" s="57"><f t="shared" si="22"/><v>0</v></c><c r="Q70" s="57"><f t="shared" si="22"/><v>0</v></c><c r="R70" s="57"><f t="shared" si="22"/><v>0</v></c><c r="S70" s="57"><f t="shared" si="22"/><v>15594.466528316487</v></c><c r="T70" s="75"><f>S70-AC61+AB61</f><v>9083.8711036185432</v></c><c r="U70" s="61"/><c r="V70" s="61"/><c r="W70" s="60"/><c r="X70" s="61"/><c r="Y70" s="61"/><c r="Z70" s="61"/><c r="AA70" s="61"/><c r="AB70" s="61"/><c r="AC70" s="61"/><c r="AD70" s="61"/><c r="AE70" s="61"/></row><row r="71" spans="2:32" s="55" customFormat="1" ht="15"><c r="B71" s="56"/></row><row r="72" spans="2:32" s="91" customFormat="1" ht="31.5"><c r="B72" s="92" t="str"><f>Translation!A143</f><v>PRIMARY ENERGY DEMAND</v></c><c r="C72" s="94"/><c r="D72" s="94"/><c r="E72" s="94"/><c r="F72" s="94"/><c r="G72" s="94"/><c r="H72" s="94"/><c r="I72" s="94"/><c r="J72" s="94"/><c r="K72" s="94"/><c r="L72" s="94"/><c r="M72" s="94"/><c r="N72" s="94"/><c r="O72" s="94"/><c r="P72" s="94"/><c r="Q72" s="94"/><c r="R72" s="94"/><c r="Y72" s="93" t="str"><f>Translation!$A$21</f><v>[MWh]</v></c></row><row r="73" spans="2:32" s="55" customFormat="1" ht="30" customHeight="1"><c r="B73" s="301" t="str"><f>Translation!A122</f><v>Energy product</v></c><c r="C73" s="309" t="str"><f>Translation!A142</f><v>PRIMARY ENERGY SOURCE</v></c><c r="D73" s="310"/><c r="E73" s="310"/><c r="F73" s="310"/><c r="G73" s="310"/><c r="H73" s="310"/><c r="I73" s="310"/><c r="J73" s="310"/><c r="K73" s="310"/><c r="L73" s="310"/><c r="M73" s="310"/><c r="N73" s="310"/><c r="O73" s="310"/><c r="P73" s="310"/><c r="Q73" s="310"/><c r="R73" s="310"/><c r="S73" s="310"/><c r="T73" s="310"/><c r="U73" s="310"/><c r="V73" s="310"/><c r="W73" s="310"/><c r="X73" s="310"/><c r="Y73" s="311"/></row><row r="74" spans="2:32" s="55" customFormat="1" ht="15" customHeight="1"><c r="B74" s="302"/><c r="C74" s="309" t="str"><f>Translation!A98</f><v>Fossil fuels</v></c><c r="D74" s="310"/><c r="E74" s="310"/><c r="F74" s="310"/><c r="G74" s="310"/><c r="H74" s="310"/><c r="I74" s="311"/><c r="J74" s="309" t="str"><f>Translation!A107</f><v>Renewable energy sources</v></c><c r="K74" s="310"/><c r="L74" s="310"/><c r="M74" s="310"/><c r="N74" s="310"/><c r="O74" s="310"/><c r="P74" s="310"/><c r="Q74" s="310"/><c r="R74" s="311"/><c r="S74" s="298" t="str"><f>Translation!A123</f><v>Electricity</v></c><c r="T74" s="299"/><c r="U74" s="299"/><c r="V74" s="300"/><c r="W74" s="74" t="str"><f>Translation!A124</f><v>Heat</v></c><c r="X74" s="74" t="str"><f>Translation!A125</f><v>Cold</v></c><c r="Y74" s="304" t="str"><f>Translation!A118</f><v>TOTAL</v></c></row><row r="75" spans="2:32" s="55" customFormat="1" ht="46.5" customHeight="1"><c r="B75" s="303"/><c r="C75" s="113" t="str"><f>Translation!A99</f><v>Fueloil</v></c><c r="D75" s="113" t="str"><f>Translation!A100</f><v>Diesel</v></c><c r="E75" s="113" t="str"><f>Translation!A101</f><v>Gasoline</v></c><c r="F75" s="113" t="str"><f>Translation!A102</f><v>LPG</v></c><c r="G75" s="113" t="str"><f>Translation!A103</f><v>Natural gas</v></c><c r="H75" s="113" t="str"><f>Translation!A104</f><v>Coal</v></c><c r="I75" s="113" t="str"><f>Translation!A116</f><v>Subtotal</v></c><c r="J75" s="113" t="str"><f>Translation!A108</f><v>Hydro</v></c><c r="K75" s="113" t="str"><f>Translation!A109</f><v>Wind</v></c><c r="L75" s="113" t="str"><f>Translation!A110</f><v>Solar</v></c><c r="M75" s="113" t="str"><f>Translation!A111</f><v>Geothermal</v></c><c r="N75" s="113" t="str"><f>Translation!A112</f><v>Ocean</v></c><c r="O75" s="113" t="str"><f>Translation!A113</f><v>Biomass</v></c><c r="P75" s="113" t="str"><f>Translation!A114</f><v>Urban waste</v></c><c r="Q75" s="113" t="str"><f>Translation!A115</f><v>Energy recovery</v></c><c r="R75" s="113" t="str"><f>Translation!A116</f><v>Subtotal</v></c><c r="S75" s="58" t="str"><f>Translation!A144</f><v>Imported electricity (cable)</v></c><c r="T75" s="58" t="str"><f>Translation!A145</f><v>Exported electricity (cable)</v></c><c r="U75" s="58" t="str"><f>Translation!A136</f><v>Reexportation and external consumption</v></c><c r="V75" s="111" t="str"><f>Translation!A116</f><v>Subtotal</v></c><c r="W75" s="111" t="str"><f>Translation!A136</f><v>Reexportation and external consumption</v></c><c r="X75" s="111" t="str"><f>Translation!A136</f><v>Reexportation and external consumption</v></c><c r="Y75" s="305"/></row><row r="76" spans="2:32" s="55" customFormat="1" ht="15.75"><c r="B76" s="114" t="str"><f>Translation!A118</f><v>TOTAL</v></c><c r="C76" s="201"><f>G48+C70</f><v>7729.8397825941747</v></c><c r="D76" s="201"><f t="shared" ref="D76:H76" si="23">H48+D70</f><v>9129.3135654731723</v></c><c r="E76" s="201"><f t="shared" si="23"/><v>8190.4260908834658</v></c><c r="F76" s="201"><f t="shared" si="23"/><v>1460.3204690911275</v></c><c r="G76" s="201"><f t="shared" si="23"/><v>10807.603809222945</v></c><c r="H76" s="201"><f t="shared" si="23"/><v>0</v></c><c r="I76" s="57"><f>SUM(C76:H76)</f><v>37317.503717264881</v></c><c r="J76" s="201"><f t="shared" ref="J76:O76" si="24">N48+J70</f><v>0</v></c><c r="K76" s="201"><f t="shared" si="24"/><v>298</v></c><c r="L76" s="201"><f t="shared" si="24"/><v>1292.6208159132416</v></c><c r="M76" s="201"><f t="shared" si="24"/><v>11.607816930451964</v></c><c r="N76" s="201"><f t="shared" si="24"/><v>0</v></c><c r="O76" s="201"><f t="shared" si="24"/><v>1122.1440127579315</v></c><c r="P76" s="201"><f>P70</f><v>0</v></c><c r="Q76" s="201"><f>Q70</f><v>0</v></c><c r="R76" s="57"><f>SUM(J76:Q76)</f><v>2724.3726456016248</v></c><c r="S76" s="201"><f>Y61</f><v>0</v></c><c r="T76" s="201"><f>Z61</f><v>0</v></c><c r="U76" s="201"><f>$C$49+$C$50+$C$51</f><v>0</v></c><c r="V76" s="57"><f>S76-T76-U76</f><v>0</v></c><c r="W76" s="201"><f>$D$49+$D$50+$D$51</f><v>0</v></c><c r="X76" s="201"><f>$E$49+$E$50+$E$51</f><v>0</v></c><c r="Y76" s="57"><f>I76+R76+V76-W76-X76</f><v>40041.876362866504</v></c></row><row r="77" spans="2:32" s="59" customFormat="1" ht="15"><c r="B77" s="78"/></row><row r="78" spans="2:32" s="91" customFormat="1" ht="31.5"><c r="B78" s="92" t="str"><f>Translation!A128</f><v>ENERGY CONVERSION EFFICIENCY</v></c><c r="C78" s="96"/><c r="D78" s="96"/><c r="E78" s="96"/><c r="F78" s="96"/><c r="G78" s="96"/><c r="H78" s="96"/><c r="I78" s="96"/><c r="J78" s="96"/><c r="K78" s="96"/><c r="L78" s="96"/><c r="M78" s="96"/><c r="N78" s="96"/><c r="O78" s="96"/><c r="P78" s="96"/><c r="Q78" s="96"/><c r="R78" s="96"/><c r="S78" s="93" t="str"><f>Translation!$A$22</f><v>[%]</v></c><c r="T78" s="98"/><c r="V78" s="97"/><c r="W78" s="97"/><c r="X78" s="98"/><c r="Y78" s="97"/><c r="Z78" s="97"/><c r="AA78" s="97"/><c r="AB78" s="97"/><c r="AC78" s="97"/><c r="AD78" s="97"/><c r="AE78" s="97"/><c r="AF78" s="97"/></row><row r="79" spans="2:32" s="55" customFormat="1" ht="30" customHeight="1"><c r="B79" s="304" t="str"><f>Translation!A120</f><v>PRODUCTION SECTOR</v></c><c r="C79" s="323" t="str"><f>Translation!A142</f><v>PRIMARY ENERGY SOURCE</v></c><c r="D79" s="324"/><c r="E79" s="324"/><c r="F79" s="324"/><c r="G79" s="324"/><c r="H79" s="324"/><c r="I79" s="324"/><c r="J79" s="324"/><c r="K79" s="324"/><c r="L79" s="324"/><c r="M79" s="324"/><c r="N79" s="324"/><c r="O79" s="324"/><c r="P79" s="324"/><c r="Q79" s="324"/><c r="R79" s="324"/><c r="S79" s="325"/><c r="T79" s="72"/><c r="V79" s="61"/><c r="W79" s="61"/><c r="X79" s="72"/><c r="Y79" s="61"/><c r="Z79" s="61"/><c r="AA79" s="61"/><c r="AB79" s="61"/><c r="AC79" s="61"/><c r="AD79" s="61"/><c r="AE79" s="61"/><c r="AF79" s="61"/></row><row r="80" spans="2:32" s="55" customFormat="1" ht="15" customHeight="1"><c r="B80" s="305"/><c r="C80" s="323" t="str"><f>Translation!A98</f><v>Fossil fuels</v></c><c r="D80" s="324"/><c r="E80" s="324"/><c r="F80" s="324"/><c r="G80" s="324"/><c r="H80" s="324"/><c r="I80" s="325"/><c r="J80" s="323" t="str"><f>Translation!A107</f><v>Renewable energy sources</v></c><c r="K80" s="324"/><c r="L80" s="324"/><c r="M80" s="324"/><c r="N80" s="324"/><c r="O80" s="324"/><c r="P80" s="324"/><c r="Q80" s="324"/><c r="R80" s="325"/><c r="S80" s="322" t="str"><f>Translation!A118</f><v>TOTAL</v></c><c r="T80" s="72"/><c r="V80" s="61"/><c r="W80" s="61"/><c r="X80" s="72"/><c r="Y80" s="61"/><c r="Z80" s="61"/><c r="AA80" s="61"/><c r="AB80" s="61"/><c r="AC80" s="61"/><c r="AD80" s="61"/><c r="AE80" s="61"/><c r="AF80" s="61"/></row><row r="81" spans="1:32" s="55" customFormat="1" ht="69.75" customHeight="1"><c r="B81" s="73" t="str"><f>Translation!A122</f><v>Energy product</v></c><c r="C81" s="116" t="str"><f>Translation!A99</f><v>Fueloil</v></c><c r="D81" s="116" t="str"><f>Translation!A100</f><v>Diesel</v></c><c r="E81" s="116" t="str"><f>Translation!A101</f><v>Gasoline</v></c><c r="F81" s="116" t="str"><f>Translation!A102</f><v>LPG</v></c><c r="G81" s="116" t="str"><f>Translation!A103</f><v>Natural gas</v></c><c r="H81" s="116" t="str"><f>Translation!A104</f><v>Coal</v></c><c r="I81" s="116" t="str"><f>Translation!A116</f><v>Subtotal</v></c><c r="J81" s="116" t="str"><f>Translation!A108</f><v>Hydro</v></c><c r="K81" s="116" t="str"><f>Translation!A109</f><v>Wind</v></c><c r="L81" s="116" t="str"><f>Translation!A110</f><v>Solar</v></c><c r="M81" s="116" t="str"><f>Translation!A111</f><v>Geothermal</v></c><c r="N81" s="116" t="str"><f>Translation!A112</f><v>Ocean</v></c><c r="O81" s="116" t="str"><f>Translation!A113</f><v>Biomass</v></c><c r="P81" s="116" t="str"><f>Translation!A114</f><v>Urban waste</v></c><c r="Q81" s="116" t="str"><f>Translation!A115</f><v>Energy recovery</v></c><c r="R81" s="116" t="str"><f>Translation!A116</f><v>Subtotal</v></c><c r="S81" s="322"/><c r="T81" s="72"/><c r="V81" s="61"/><c r="W81" s="61"/><c r="X81" s="72"/><c r="Y81" s="61"/><c r="Z81" s="61"/><c r="AA81" s="61"/><c r="AB81" s="61"/><c r="AC81" s="61"/><c r="AD81" s="61"/><c r="AE81" s="61"/><c r="AF81" s="61"/></row><row r="82" spans="1:32" s="55" customFormat="1" ht="15.75"><c r="B82" s="199" t="str"><f>Translation!A123</f><v>Electricity</v></c><c r="C82" s="203"><f t="shared" ref="C82:P84" si="25">IF(C67&gt;0,C58/C67,"-")</f><v>0.35002572457554454</v></c><c r="D82" s="203"><f t="shared" si="25"/><v>0.30989583333333331</v></c><c r="E82" s="203" t="str"><f t="shared" si="25"/><v>-</v></c><c r="F82" s="203" t="str"><f t="shared" si="25"/><v>-</v></c><c r="G82" s="203"><f t="shared" si="25"/><v>0.44847491448118587</v></c><c r="H82" s="203" t="str"><f t="shared" si="25"/><v>-</v></c><c r="I82" s="71"><f t="shared" si="25"/><v>0.41749394972094633</v></c><c r="J82" s="203" t="str"><f t="shared" si="25"/><v>-</v></c><c r="K82" s="203" t="str"><f t="shared" si="25"/><v>-</v></c><c r="L82" s="203" t="str"><f t="shared" si="25"/><v>-</v></c><c r="M82" s="203" t="str"><f t="shared" si="25"/><v>-</v></c><c r="N82" s="203" t="str"><f t="shared" si="25"/><v>-</v></c><c r="O82" s="203" t="str"><f t="shared" si="25"/><v>-</v></c><c r="P82" s="203" t="str"><f t="shared" si="25"/><v>-</v></c><c r="Q82" s="203" t="s"><v>567</v></c><c r="R82" s="71" t="str"><f t="shared" ref="R82:S84" si="26">IF(R67&gt;0,R58/R67,"-")</f><v>-</v></c><c r="S82" s="71"><f t="shared" si="26"/><v>0.41749394972094633</v></c><c r="T82" s="62"/><c r="V82" s="61"/><c r="W82" s="61"/><c r="X82" s="62"/><c r="Y82" s="61"/><c r="Z82" s="61"/><c r="AA82" s="61"/><c r="AB82" s="61"/><c r="AC82" s="61"/><c r="AD82" s="61"/><c r="AE82" s="61"/><c r="AF82" s="61"/></row><row r="83" spans="1:32" s="55" customFormat="1" ht="15.75"><c r="B83" s="199" t="str"><f>Translation!A124</f><v>Heat</v></c><c r="C83" s="203" t="str"><f t="shared" si="25"/><v>-</v></c><c r="D83" s="203" t="str"><f t="shared" si="25"/><v>-</v></c><c r="E83" s="203" t="str"><f t="shared" si="25"/><v>-</v></c><c r="F83" s="203" t="str"><f t="shared" si="25"/><v>-</v></c><c r="G83" s="203" t="str"><f t="shared" si="25"/><v>-</v></c><c r="H83" s="203" t="str"><f t="shared" si="25"/><v>-</v></c><c r="I83" s="71" t="str"><f t="shared" si="25"/><v>-</v></c><c r="J83" s="203" t="str"><f t="shared" si="25"/><v>-</v></c><c r="K83" s="203" t="str"><f t="shared" si="25"/><v>-</v></c><c r="L83" s="203" t="str"><f t="shared" si="25"/><v>-</v></c><c r="M83" s="203" t="str"><f t="shared" si="25"/><v>-</v></c><c r="N83" s="203" t="str"><f t="shared" si="25"/><v>-</v></c><c r="O83" s="203" t="str"><f t="shared" si="25"/><v>-</v></c><c r="P83" s="203" t="str"><f t="shared" si="25"/><v>-</v></c><c r="Q83" s="203" t="s"><v>567</v></c><c r="R83" s="71" t="str"><f t="shared" si="26"/><v>-</v></c><c r="S83" s="71" t="str"><f t="shared" si="26"/><v>-</v></c><c r="T83" s="62"/><c r="V83" s="61"/><c r="W83" s="61"/><c r="X83" s="62"/><c r="Y83" s="61"/><c r="Z83" s="61"/><c r="AA83" s="61"/><c r="AB83" s="61"/><c r="AC83" s="61"/><c r="AD83" s="61"/><c r="AE83" s="61"/><c r="AF83" s="61"/></row><row r="84" spans="1:32" s="55" customFormat="1" ht="15.75"><c r="B84" s="199" t="str"><f>Translation!A125</f><v>Cold</v></c><c r="C84" s="203" t="str"><f t="shared" si="25"/><v>-</v></c><c r="D84" s="203" t="str"><f t="shared" si="25"/><v>-</v></c><c r="E84" s="203" t="str"><f t="shared" si="25"/><v>-</v></c><c r="F84" s="203" t="str"><f t="shared" si="25"/><v>-</v></c><c r="G84" s="203" t="str"><f t="shared" si="25"/><v>-</v></c><c r="H84" s="203" t="str"><f t="shared" si="25"/><v>-</v></c><c r="I84" s="71" t="str"><f t="shared" si="25"/><v>-</v></c><c r="J84" s="203" t="str"><f t="shared" si="25"/><v>-</v></c><c r="K84" s="203" t="str"><f t="shared" si="25"/><v>-</v></c><c r="L84" s="203" t="str"><f t="shared" si="25"/><v>-</v></c><c r="M84" s="203" t="str"><f t="shared" si="25"/><v>-</v></c><c r="N84" s="203" t="str"><f t="shared" si="25"/><v>-</v></c><c r="O84" s="203" t="str"><f t="shared" si="25"/><v>-</v></c><c r="P84" s="203" t="str"><f t="shared" si="25"/><v>-</v></c><c r="Q84" s="203" t="s"><v>567</v></c><c r="R84" s="71" t="str"><f t="shared" si="26"/><v>-</v></c><c r="S84" s="71" t="str"><f t="shared" si="26"/><v>-</v></c><c r="T84" s="62"/><c r="V84" s="61"/><c r="W84" s="61"/><c r="X84" s="62"/><c r="Y84" s="61"/><c r="Z84" s="61"/><c r="AA84" s="61"/><c r="AB84" s="61"/><c r="AC84" s="61"/><c r="AD84" s="61"/><c r="AE84" s="61"/><c r="AF84" s="61"/></row><row r="85" spans="1:32" s="55" customFormat="1" ht="40.5" customHeight="1"><c r="B85" s="56"/></row><row r="86" spans="1:32" s="135" customFormat="1" ht="36"><c r="A86" s="133" t="s"><v>10</v></c><c r="B86" s="134" t="str"><f>Translation!A152</f><v>RESULTS OF EMISSION INVENTORY</v></c><c r="C86" s="133"/><c r="D86" s="134"/><c r="E86" s="133"/><c r="F86" s="134"/><c r="G86" s="133"/><c r="H86" s="134"/><c r="I86" s="133"/><c r="J86" s="134"/><c r="K86" s="151"/><c r="L86" s="151"/><c r="M86" s="151"/><c r="N86" s="151"/></row><row r="87" spans="1:32" s="91" customFormat="1" ht="31.5"><c r="B87" s="92" t="str"><f>Translation!A148</f><v>CO2 EMISSIONS FROM FINAL USE</v></c><c r="C87" s="99"/><c r="D87" s="99"/><c r="E87" s="99"/><c r="F87" s="99"/><c r="G87" s="99"/><c r="H87" s="99"/><c r="I87" s="99"/><c r="J87" s="99"/><c r="K87" s="99"/><c r="L87" s="99"/><c r="M87" s="99"/><c r="N87" s="99"/><c r="O87" s="99"/><c r="P87" s="99"/><c r="Q87" s="99"/><c r="R87" s="99"/><c r="S87" s="99"/><c r="T87" s="99"/><c r="U87" s="100" t="str"><f>Translation!$A$17</f><v>[t CO2]</v></c></row><row r="88" spans="1:32" s="55" customFormat="1" ht="33" customHeight="1"><c r="B88" s="296" t="str"><f>Translation!A56</f><v>DEMAND SECTOR</v></c><c r="C88" s="291" t="str"><f>Translation!A93</f><v>ENERGY FOR FINAL USE</v></c><c r="D88" s="292"/><c r="E88" s="292"/><c r="F88" s="292"/><c r="G88" s="292"/><c r="H88" s="292"/><c r="I88" s="292"/><c r="J88" s="292"/><c r="K88" s="292"/><c r="L88" s="292"/><c r="M88" s="292"/><c r="N88" s="292"/><c r="O88" s="292"/><c r="P88" s="292"/><c r="Q88" s="292"/><c r="R88" s="292"/><c r="S88" s="292"/><c r="T88" s="292"/><c r="U88" s="293"/></row><row r="89" spans="1:32" s="55" customFormat="1" ht="18" customHeight="1"><c r="B89" s="297"/><c r="C89" s="291" t="str"><f>Translation!A94</f><v>Centralized energy services</v></c><c r="D89" s="292"/><c r="E89" s="292"/><c r="F89" s="293"/><c r="G89" s="291" t="str"><f>Translation!A98</f><v>Fossil fuels</v></c><c r="H89" s="292"/><c r="I89" s="292"/><c r="J89" s="292"/><c r="K89" s="292"/><c r="L89" s="292"/><c r="M89" s="293"/><c r="N89" s="291" t="str"><f>Translation!A105</f><v>Renewable energy sources (excluding electricity and heat sold to public networks)</v></c><c r="O89" s="292"/><c r="P89" s="292"/><c r="Q89" s="292"/><c r="R89" s="292"/><c r="S89" s="292"/><c r="T89" s="293"/><c r="U89" s="294" t="str"><f>Translation!A118</f><v>TOTAL</v></c></row><row r="90" spans="1:32" s="55" customFormat="1" ht="67.5" customHeight="1"><c r="B90" s="65" t="str"><f>Translation!A58</f><v>Sector description</v></c><c r="C90" s="112" t="str"><f>Translation!A95</f><v>Electricity from public grid</v></c><c r="D90" s="112" t="str"><f>Translation!A96</f><v>Heat from district heating</v></c><c r="E90" s="112" t="str"><f>Translation!A97</f><v>Cold from district cooling</v></c><c r="F90" s="112" t="str"><f>Translation!A116</f><v>Subtotal</v></c><c r="G90" s="112" t="str"><f>Translation!A99</f><v>Fueloil</v></c><c r="H90" s="112" t="str"><f>Translation!A100</f><v>Diesel</v></c><c r="I90" s="112" t="str"><f>Translation!A101</f><v>Gasoline</v></c><c r="J90" s="112" t="str"><f>Translation!A102</f><v>LPG</v></c><c r="K90" s="112" t="str"><f>Translation!A103</f><v>Natural gas</v></c><c r="L90" s="112" t="str"><f>Translation!A104</f><v>Coal</v></c><c r="M90" s="112" t="str"><f>Translation!A116</f><v>Subtotal</v></c><c r="N90" s="112" t="str"><f>Translation!A108</f><v>Hydro</v></c><c r="O90" s="112" t="str"><f>Translation!A109</f><v>Wind</v></c><c r="P90" s="112" t="str"><f>Translation!A110</f><v>Solar</v></c><c r="Q90" s="112" t="str"><f>Translation!A111</f><v>Geothermal</v></c><c r="R90" s="112" t="str"><f>Translation!A112</f><v>Ocean</v></c><c r="S90" s="112" t="str"><f>Translation!A113</f><v>Biomass</v></c><c r="T90" s="112" t="str"><f>Translation!A116</f><v>Subtotal</v></c><c r="U90" s="295"/></row><row r="91" spans="1:32" s="21" customFormat="1" ht="15.75"><c r="A91" s="22"/><c r="B91" s="70" t="str"><f>Translation!A59</f><v>RESIDENTIAL</v></c><c r="C91" s="68"><f>SUM(C92:C100)</f><v>1725.1211697045424</v></c><c r="D91" s="68"><f>SUM(D92:D100)</f><v>0</v></c><c r="E91" s="68"><f>SUM(E92:E100)</f><v>0</v></c><c r="F91" s="68"><f t="shared" ref="F91:F122" si="27">SUM(C91:E91)</f><v>1725.1211697045424</v></c><c r="G91" s="68"><f t="shared" ref="G91:L91" si="28">SUM(G92:G100)</f><v>406.14007729770179</v></c><c r="H91" s="68"><f t="shared" si="28"/><v>0</v></c><c r="I91" s="68"><f t="shared" si="28"/><v>0</v></c><c r="J91" s="68"><f t="shared" si="28"/><v>50.279388302884392</v></c><c r="K91" s="68"><f t="shared" si="28"/><v>0</v></c><c r="L91" s="68"><f t="shared" si="28"/><v>0</v></c><c r="M91" s="68"><f t="shared" ref="M91:M122" si="29">SUM(G91:L91)</f><v>456.41946560058619</v></c><c r="N91" s="68"><f t="shared" ref="N91:S91" si="30">SUM(N92:N100)</f><v>0</v></c><c r="O91" s="68"><f t="shared" si="30"/><v>0</v></c><c r="P91" s="68"><f t="shared" si="30"/><v>0</v></c><c r="Q91" s="68"><f t="shared" si="30"/><v>0</v></c><c r="R91" s="68"><f t="shared" si="30"/><v>0</v></c><c r="S91" s="68"><f t="shared" si="30"/><v>0</v></c><c r="T91" s="68"><f t="shared" ref="T91:T122" si="31">SUM(N91:S91)</f><v>0</v></c><c r="U91" s="68"><f t="shared" ref="U91:U122" si="32">F91+M91+T91</f><v>2181.5406353051285</v></c></row><row r="92" spans="1:32" s="21" customFormat="1" ht="15.75"><c r="A92" s="22"/><c r="B92" s="197" t="str"><f>Translation!A60</f><v>Hot water</v></c><c r="C92" s="200"><f t="shared" ref="C92:C100" si="33">IF(C$48&gt;0, ($S$128+$V$137)/C$48,0)*C18</f><v>51.570642488756803</v></c><c r="D92" s="200"><f t="shared" ref="D92:D100" si="34">IF(D$48&gt;0, ($S$129)/D$48,0)*D18</f><v>0</v></c><c r="E92" s="200"><f t="shared" ref="E92:E100" si="35">IF(E$48&gt;0, ($S$130)/E$48,0)*E18</f><v>0</v></c><c r="F92" s="68"><f t="shared" si="27"/><v>51.570642488756803</v></c><c r="G92" s="200"><f>'CO2 factors'!C$7*G18</f><v>23.422893346798674</v></c><c r="H92" s="200"><f>'CO2 factors'!D$7*H18</f><v>0</v></c><c r="I92" s="200"><f>'CO2 factors'!E$7*I18</f><v>0</v></c><c r="J92" s="200"><f>'CO2 factors'!F$7*J18</f><v>1.4788055383201291</v></c><c r="K92" s="200"><f>'CO2 factors'!G$7*K18</f><v>0</v></c><c r="L92" s="200"><f>'CO2 factors'!H$7*L18</f><v>0</v></c><c r="M92" s="68"><f t="shared" si="29"/><v>24.901698885118801</v></c><c r="N92" s="200"><f>'CO2 factors'!J$7*N18</f><v>0</v></c><c r="O92" s="200"><f>'CO2 factors'!K$7*O18</f><v>0</v></c><c r="P92" s="200"><f>'CO2 factors'!L$7*P18</f><v>0</v></c><c r="Q92" s="200"><f>'CO2 factors'!M$7*Q18</f><v>0</v></c><c r="R92" s="200"><f>'CO2 factors'!N$7*R18</f><v>0</v></c><c r="S92" s="200"><f>'CO2 factors'!O$7*S18</f><v>0</v></c><c r="T92" s="68"><f t="shared" si="31"/><v>0</v></c><c r="U92" s="68"><f t="shared" si="32"/><v>76.472341373875608</v></c></row><row r="93" spans="1:32" s="21" customFormat="1" ht="15.75"><c r="A93" s="22"/><c r="B93" s="197" t="str"><f>Translation!A61</f><v>Heating and cooling</v></c><c r="C93" s="200"><f t="shared" si="33"/><v>1242.27023478965</v></c><c r="D93" s="200"><f t="shared" si="34"/><v>0</v></c><c r="E93" s="200"><f t="shared" si="35"/><v>0</v></c><c r="F93" s="68"><f t="shared" si="27"/><v>1242.27023478965</v></c><c r="G93" s="200"><f>'CO2 factors'!C$7*G19</f><v>382.71718395090312</v></c><c r="H93" s="200"><f>'CO2 factors'!D$7*H19</f><v>0</v></c><c r="I93" s="200"><f>'CO2 factors'!E$7*I19</f><v>0</v></c><c r="J93" s="200"><f>'CO2 factors'!F$7*J19</f><v>38.818645380903391</v></c><c r="K93" s="200"><f>'CO2 factors'!G$7*K19</f><v>0</v></c><c r="L93" s="200"><f>'CO2 factors'!H$7*L19</f><v>0</v></c><c r="M93" s="68"><f t="shared" si="29"/><v>421.5358293318065</v></c><c r="N93" s="200"><f>'CO2 factors'!J$7*N19</f><v>0</v></c><c r="O93" s="200"><f>'CO2 factors'!K$7*O19</f><v>0</v></c><c r="P93" s="200"><f>'CO2 factors'!L$7*P19</f><v>0</v></c><c r="Q93" s="200"><f>'CO2 factors'!M$7*Q19</f><v>0</v></c><c r="R93" s="200"><f>'CO2 factors'!N$7*R19</f><v>0</v></c><c r="S93" s="200"><f>'CO2 factors'!O$7*S19</f><v>0</v></c><c r="T93" s="68"><f t="shared" si="31"/><v>0</v></c><c r="U93" s="68"><f t="shared" si="32"/><v>1663.8060641214565</v></c></row><row r="94" spans="1:32" s="21" customFormat="1" ht="15.75"><c r="A94" s="22"/><c r="B94" s="197" t="str"><f>Translation!A62</f><v>Lighting</v></c><c r="C94" s="200"><f t="shared" si="33"/><v>69.038118170432497</v></c><c r="D94" s="200"><f t="shared" si="34"/><v>0</v></c><c r="E94" s="200"><f t="shared" si="35"/><v>0</v></c><c r="F94" s="68"><f t="shared" si="27"/><v>69.038118170432497</v></c><c r="G94" s="200"><f>'CO2 factors'!C$7*G20</f><v>0</v></c><c r="H94" s="200"><f>'CO2 factors'!D$7*H20</f><v>0</v></c><c r="I94" s="200"><f>'CO2 factors'!E$7*I20</f><v>0</v></c><c r="J94" s="200"><f>'CO2 factors'!F$7*J20</f><v>0</v></c><c r="K94" s="200"><f>'CO2 factors'!G$7*K20</f><v>0</v></c><c r="L94" s="200"><f>'CO2 factors'!H$7*L20</f><v>0</v></c><c r="M94" s="68"><f t="shared" si="29"/><v>0</v></c><c r="N94" s="200"><f>'CO2 factors'!J$7*N20</f><v>0</v></c><c r="O94" s="200"><f>'CO2 factors'!K$7*O20</f><v>0</v></c><c r="P94" s="200"><f>'CO2 factors'!L$7*P20</f><v>0</v></c><c r="Q94" s="200"><f>'CO2 factors'!M$7*Q20</f><v>0</v></c><c r="R94" s="200"><f>'CO2 factors'!N$7*R20</f><v>0</v></c><c r="S94" s="200"><f>'CO2 factors'!O$7*S20</f><v>0</v></c><c r="T94" s="68"><f t="shared" si="31"/><v>0</v></c><c r="U94" s="68"><f t="shared" si="32"/><v>69.038118170432497</v></c></row><row r="95" spans="1:32" s="21" customFormat="1" ht="15.75"><c r="A95" s="22"/><c r="B95" s="197" t="str"><f>Translation!A63</f><v>Cooking</v></c><c r="C95" s="200"><f t="shared" si="33"/><v>51.570642488756803</v></c><c r="D95" s="200"><f t="shared" si="34"/><v>0</v></c><c r="E95" s="200"><f t="shared" si="35"/><v>0</v></c><c r="F95" s="68"><f t="shared" si="27"/><v>51.570642488756803</v></c><c r="G95" s="200"><f>'CO2 factors'!C$7*G21</f><v>0</v></c><c r="H95" s="200"><f>'CO2 factors'!D$7*H21</f><v>0</v></c><c r="I95" s="200"><f>'CO2 factors'!E$7*I21</f><v>0</v></c><c r="J95" s="200"><f>'CO2 factors'!F$7*J21</f><v>9.9819373836608722</v></c><c r="K95" s="200"><f>'CO2 factors'!G$7*K21</f><v>0</v></c><c r="L95" s="200"><f>'CO2 factors'!H$7*L21</f><v>0</v></c><c r="M95" s="68"><f t="shared" si="29"/><v>9.9819373836608722</v></c><c r="N95" s="200"><f>'CO2 factors'!J$7*N21</f><v>0</v></c><c r="O95" s="200"><f>'CO2 factors'!K$7*O21</f><v>0</v></c><c r="P95" s="200"><f>'CO2 factors'!L$7*P21</f><v>0</v></c><c r="Q95" s="200"><f>'CO2 factors'!M$7*Q21</f><v>0</v></c><c r="R95" s="200"><f>'CO2 factors'!N$7*R21</f><v>0</v></c><c r="S95" s="200"><f>'CO2 factors'!O$7*S21</f><v>0</v></c><c r="T95" s="68"><f t="shared" si="31"/><v>0</v></c><c r="U95" s="68"><f t="shared" si="32"/><v>61.552579872417674</v></c></row><row r="96" spans="1:32" s="21" customFormat="1" ht="15.75"><c r="A96" s="22"/><c r="B96" s="197" t="str"><f>Translation!A64</f><v>Refrigerator and freezers</v></c><c r="C96" s="200"><f t="shared" si="33"/><v>0</v></c><c r="D96" s="200"><f t="shared" si="34"/><v>0</v></c><c r="E96" s="200"><f t="shared" si="35"/><v>0</v></c><c r="F96" s="68"><f t="shared" si="27"/><v>0</v></c><c r="G96" s="200"><f>'CO2 factors'!C$7*G22</f><v>0</v></c><c r="H96" s="200"><f>'CO2 factors'!D$7*H22</f><v>0</v></c><c r="I96" s="200"><f>'CO2 factors'!E$7*I22</f><v>0</v></c><c r="J96" s="200"><f>'CO2 factors'!F$7*J22</f><v>0</v></c><c r="K96" s="200"><f>'CO2 factors'!G$7*K22</f><v>0</v></c><c r="L96" s="200"><f>'CO2 factors'!H$7*L22</f><v>0</v></c><c r="M96" s="68"><f t="shared" si="29"/><v>0</v></c><c r="N96" s="200"><f>'CO2 factors'!J$7*N22</f><v>0</v></c><c r="O96" s="200"><f>'CO2 factors'!K$7*O22</f><v>0</v></c><c r="P96" s="200"><f>'CO2 factors'!L$7*P22</f><v>0</v></c><c r="Q96" s="200"><f>'CO2 factors'!M$7*Q22</f><v>0</v></c><c r="R96" s="200"><f>'CO2 factors'!N$7*R22</f><v>0</v></c><c r="S96" s="200"><f>'CO2 factors'!O$7*S22</f><v>0</v></c><c r="T96" s="68"><f t="shared" si="31"/><v>0</v></c><c r="U96" s="68"><f t="shared" si="32"/><v>0</v></c></row><row r="97" spans="1:21" s="21" customFormat="1" ht="15.75"><c r="A97" s="22"/><c r="B97" s="197" t="str"><f>Translation!A65</f><v>Laundry machines and dryers</v></c><c r="C97" s="200"><f t="shared" si="33"/><v>0</v></c><c r="D97" s="200"><f t="shared" si="34"/><v>0</v></c><c r="E97" s="200"><f t="shared" si="35"/><v>0</v></c><c r="F97" s="68"><f t="shared" si="27"/><v>0</v></c><c r="G97" s="200"><f>'CO2 factors'!C$7*G23</f><v>0</v></c><c r="H97" s="200"><f>'CO2 factors'!D$7*H23</f><v>0</v></c><c r="I97" s="200"><f>'CO2 factors'!E$7*I23</f><v>0</v></c><c r="J97" s="200"><f>'CO2 factors'!F$7*J23</f><v>0</v></c><c r="K97" s="200"><f>'CO2 factors'!G$7*K23</f><v>0</v></c><c r="L97" s="200"><f>'CO2 factors'!H$7*L23</f><v>0</v></c><c r="M97" s="68"><f t="shared" si="29"/><v>0</v></c><c r="N97" s="200"><f>'CO2 factors'!J$7*N23</f><v>0</v></c><c r="O97" s="200"><f>'CO2 factors'!K$7*O23</f><v>0</v></c><c r="P97" s="200"><f>'CO2 factors'!L$7*P23</f><v>0</v></c><c r="Q97" s="200"><f>'CO2 factors'!M$7*Q23</f><v>0</v></c><c r="R97" s="200"><f>'CO2 factors'!N$7*R23</f><v>0</v></c><c r="S97" s="200"><f>'CO2 factors'!O$7*S23</f><v>0</v></c><c r="T97" s="68"><f t="shared" si="31"/><v>0</v></c><c r="U97" s="68"><f t="shared" si="32"/><v>0</v></c></row><row r="98" spans="1:21" s="21" customFormat="1" ht="15.75"><c r="A98" s="22"/><c r="B98" s="197" t="str"><f>Translation!A66</f><v>Dish washing</v></c><c r="C98" s="200"><f t="shared" si="33"/><v>0</v></c><c r="D98" s="200"><f t="shared" si="34"/><v>0</v></c><c r="E98" s="200"><f t="shared" si="35"/><v>0</v></c><c r="F98" s="68"><f t="shared" si="27"/><v>0</v></c><c r="G98" s="200"><f>'CO2 factors'!C$7*G24</f><v>0</v></c><c r="H98" s="200"><f>'CO2 factors'!D$7*H24</f><v>0</v></c><c r="I98" s="200"><f>'CO2 factors'!E$7*I24</f><v>0</v></c><c r="J98" s="200"><f>'CO2 factors'!F$7*J24</f><v>0</v></c><c r="K98" s="200"><f>'CO2 factors'!G$7*K24</f><v>0</v></c><c r="L98" s="200"><f>'CO2 factors'!H$7*L24</f><v>0</v></c><c r="M98" s="68"><f t="shared" si="29"/><v>0</v></c><c r="N98" s="200"><f>'CO2 factors'!J$7*N24</f><v>0</v></c><c r="O98" s="200"><f>'CO2 factors'!K$7*O24</f><v>0</v></c><c r="P98" s="200"><f>'CO2 factors'!L$7*P24</f><v>0</v></c><c r="Q98" s="200"><f>'CO2 factors'!M$7*Q24</f><v>0</v></c><c r="R98" s="200"><f>'CO2 factors'!N$7*R24</f><v>0</v></c><c r="S98" s="200"><f>'CO2 factors'!O$7*S24</f><v>0</v></c><c r="T98" s="68"><f t="shared" si="31"/><v>0</v></c><c r="U98" s="68"><f t="shared" si="32"/><v>0</v></c></row><row r="99" spans="1:21" s="21" customFormat="1" ht="15.75"><c r="A99" s="22"/><c r="B99" s="197" t="str"><f>Translation!A67</f><v>Tv sets</v></c><c r="C99" s="200"><f t="shared" si="33"/><v>0</v></c><c r="D99" s="200"><f t="shared" si="34"/><v>0</v></c><c r="E99" s="200"><f t="shared" si="35"/><v>0</v></c><c r="F99" s="68"><f t="shared" si="27"/><v>0</v></c><c r="G99" s="200"><f>'CO2 factors'!C$7*G25</f><v>0</v></c><c r="H99" s="200"><f>'CO2 factors'!D$7*H25</f><v>0</v></c><c r="I99" s="200"><f>'CO2 factors'!E$7*I25</f><v>0</v></c><c r="J99" s="200"><f>'CO2 factors'!F$7*J25</f><v>0</v></c><c r="K99" s="200"><f>'CO2 factors'!G$7*K25</f><v>0</v></c><c r="L99" s="200"><f>'CO2 factors'!H$7*L25</f><v>0</v></c><c r="M99" s="68"><f t="shared" si="29"/><v>0</v></c><c r="N99" s="200"><f>'CO2 factors'!J$7*N25</f><v>0</v></c><c r="O99" s="200"><f>'CO2 factors'!K$7*O25</f><v>0</v></c><c r="P99" s="200"><f>'CO2 factors'!L$7*P25</f><v>0</v></c><c r="Q99" s="200"><f>'CO2 factors'!M$7*Q25</f><v>0</v></c><c r="R99" s="200"><f>'CO2 factors'!N$7*R25</f><v>0</v></c><c r="S99" s="200"><f>'CO2 factors'!O$7*S25</f><v>0</v></c><c r="T99" s="68"><f t="shared" si="31"/><v>0</v></c><c r="U99" s="68"><f t="shared" si="32"/><v>0</v></c></row><row r="100" spans="1:21" s="21" customFormat="1" ht="15.75"><c r="A100" s="22"/><c r="B100" s="197" t="str"><f>Translation!A68</f><v>Other electric appliances</v></c><c r="C100" s="200"><f t="shared" si="33"/><v>310.67153176694626</v></c><c r="D100" s="200"><f t="shared" si="34"/><v>0</v></c><c r="E100" s="200"><f t="shared" si="35"/><v>0</v></c><c r="F100" s="68"><f t="shared" si="27"/><v>310.67153176694626</v></c><c r="G100" s="200"><f>'CO2 factors'!C$7*G26</f><v>0</v></c><c r="H100" s="200"><f>'CO2 factors'!D$7*H26</f><v>0</v></c><c r="I100" s="200"><f>'CO2 factors'!E$7*I26</f><v>0</v></c><c r="J100" s="200"><f>'CO2 factors'!F$7*J26</f><v>0</v></c><c r="K100" s="200"><f>'CO2 factors'!G$7*K26</f><v>0</v></c><c r="L100" s="200"><f>'CO2 factors'!H$7*L26</f><v>0</v></c><c r="M100" s="68"><f t="shared" si="29"/><v>0</v></c><c r="N100" s="200"><f>'CO2 factors'!J$7*N26</f><v>0</v></c><c r="O100" s="200"><f>'CO2 factors'!K$7*O26</f><v>0</v></c><c r="P100" s="200"><f>'CO2 factors'!L$7*P26</f><v>0</v></c><c r="Q100" s="200"><f>'CO2 factors'!M$7*Q26</f><v>0</v></c><c r="R100" s="200"><f>'CO2 factors'!N$7*R26</f><v>0</v></c><c r="S100" s="200"><f>'CO2 factors'!O$7*S26</f><v>0</v></c><c r="T100" s="68"><f t="shared" si="31"/><v>0</v></c><c r="U100" s="68"><f t="shared" si="32"/><v>310.67153176694626</v></c></row><row r="101" spans="1:21" s="21" customFormat="1" ht="15.75"><c r="A101" s="22"/><c r="B101" s="70" t="str"><f>Translation!A69</f><v>PRIMARY SECTOR</v></c><c r="C101" s="68"><f>SUM(C102:C103)</f><v>963.20651616097382</v></c><c r="D101" s="68"><f>SUM(D102:D103)</f><v>0</v></c><c r="E101" s="68"><f>SUM(E102:E103)</f><v>0</v></c><c r="F101" s="68"><f t="shared" si="27"/><v>963.20651616097382</v></c><c r="G101" s="68"><f t="shared" ref="G101:L101" si="36">SUM(G102:G103)</f><v>277.85138621477694</v></c><c r="H101" s="68"><f t="shared" si="36"/><v>0</v></c><c r="I101" s="68"><f t="shared" si="36"/><v>0</v></c><c r="J101" s="68"><f t="shared" si="36"/><v>167.47472721475464</v></c><c r="K101" s="68"><f t="shared" si="36"/><v>0</v></c><c r="L101" s="68"><f t="shared" si="36"/><v>0</v></c><c r="M101" s="68"><f t="shared" si="29"/><v>445.32611342953157</v></c><c r="N101" s="68"><f t="shared" ref="N101:S101" si="37">SUM(N102:N103)</f><v>0</v></c><c r="O101" s="68"><f t="shared" si="37"/><v>0</v></c><c r="P101" s="68"><f t="shared" si="37"/><v>0</v></c><c r="Q101" s="68"><f t="shared" si="37"/><v>0</v></c><c r="R101" s="68"><f t="shared" si="37"/><v>0</v></c><c r="S101" s="68"><f t="shared" si="37"/><v>0</v></c><c r="T101" s="68"><f t="shared" si="31"/><v>0</v></c><c r="U101" s="68"><f t="shared" si="32"/><v>1408.5326295905054</v></c></row><row r="102" spans="1:21" s="21" customFormat="1" ht="15.75"><c r="A102" s="22"/><c r="B102" s="198" t="str"><f>Translation!A70</f><v>Agriculture, forestry and fishing</v></c><c r="C102" s="200"><f>IF(C$48&gt;0, ($S$128+$V$137)/C$48,0)*C28</f><v>963.20651616097382</v></c><c r="D102" s="200"><f>IF(D$48&gt;0, ($S$129)/D$48,0)*D28</f><v>0</v></c><c r="E102" s="200"><f>IF(E$48&gt;0, ($S$130)/E$48,0)*E28</f><v>0</v></c><c r="F102" s="68"><f t="shared" si="27"/><v>963.20651616097382</v></c><c r="G102" s="200"><f>'CO2 factors'!C$7*G28</f><v>277.85138621477694</v></c><c r="H102" s="200"><f>'CO2 factors'!D$7*H28</f><v>0</v></c><c r="I102" s="200"><f>'CO2 factors'!E$7*I28</f><v>0</v></c><c r="J102" s="200"><f>'CO2 factors'!F$7*J28</f><v>167.47472721475464</v></c><c r="K102" s="200"><f>'CO2 factors'!G$7*K28</f><v>0</v></c><c r="L102" s="200"><f>'CO2 factors'!H$7*L28</f><v>0</v></c><c r="M102" s="68"><f t="shared" si="29"/><v>445.32611342953157</v></c><c r="N102" s="200"><f>'CO2 factors'!J$7*N28</f><v>0</v></c><c r="O102" s="200"><f>'CO2 factors'!K$7*O28</f><v>0</v></c><c r="P102" s="200"><f>'CO2 factors'!L$7*P28</f><v>0</v></c><c r="Q102" s="200"><f>'CO2 factors'!M$7*Q28</f><v>0</v></c><c r="R102" s="200"><f>'CO2 factors'!N$7*R28</f><v>0</v></c><c r="S102" s="200"><f>'CO2 factors'!O$7*S28</f><v>0</v></c><c r="T102" s="68"><f t="shared" si="31"/><v>0</v></c><c r="U102" s="68"><f t="shared" si="32"/><v>1408.5326295905054</v></c></row><row r="103" spans="1:21" s="21" customFormat="1" ht="15.75"><c r="A103" s="22"/><c r="B103" s="198" t="str"><f>Translation!A71</f><v>Mining and quarrying</v></c><c r="C103" s="200"><f>IF(C$48&gt;0, ($S$128+$V$137)/C$48,0)*C29</f><v>0</v></c><c r="D103" s="200"><f>IF(D$48&gt;0, ($S$129)/D$48,0)*D29</f><v>0</v></c><c r="E103" s="200"><f>IF(E$48&gt;0, ($S$130)/E$48,0)*E29</f><v>0</v></c><c r="F103" s="68"><f t="shared" si="27"/><v>0</v></c><c r="G103" s="200"><f>'CO2 factors'!C$7*G29</f><v>0</v></c><c r="H103" s="200"><f>'CO2 factors'!D$7*H29</f><v>0</v></c><c r="I103" s="200"><f>'CO2 factors'!E$7*I29</f><v>0</v></c><c r="J103" s="200"><f>'CO2 factors'!F$7*J29</f><v>0</v></c><c r="K103" s="200"><f>'CO2 factors'!G$7*K29</f><v>0</v></c><c r="L103" s="200"><f>'CO2 factors'!H$7*L29</f><v>0</v></c><c r="M103" s="68"><f t="shared" si="29"/><v>0</v></c><c r="N103" s="200"><f>'CO2 factors'!J$7*N29</f><v>0</v></c><c r="O103" s="200"><f>'CO2 factors'!K$7*O29</f><v>0</v></c><c r="P103" s="200"><f>'CO2 factors'!L$7*P29</f><v>0</v></c><c r="Q103" s="200"><f>'CO2 factors'!M$7*Q29</f><v>0</v></c><c r="R103" s="200"><f>'CO2 factors'!N$7*R29</f><v>0</v></c><c r="S103" s="200"><f>'CO2 factors'!O$7*S29</f><v>0</v></c><c r="T103" s="68"><f t="shared" si="31"/><v>0</v></c><c r="U103" s="68"><f t="shared" si="32"/><v>0</v></c></row><row r="104" spans="1:21" s="21" customFormat="1" ht="15.75"><c r="A104" s="22"/><c r="B104" s="65" t="str"><f>Translation!A72</f><v>SECONDARY SECTOR</v></c><c r="C104" s="68"><f>SUM(C105:C107)</f><v>115.61805332156767</v></c><c r="D104" s="68"><f>SUM(D105:D107)</f><v>0</v></c><c r="E104" s="68"><f>SUM(E105:E107)</f><v>0</v></c><c r="F104" s="68"><f t="shared" si="27"/><v>115.61805332156767</v></c><c r="G104" s="68"><f t="shared" ref="G104:L104" si="38">SUM(G105:G107)</f><v>33.092895187220144</v></c><c r="H104" s="68"><f t="shared" si="38"/><v>0</v></c><c r="I104" s="68"><f t="shared" si="38"/><v>0</v></c><c r="J104" s="68"><f t="shared" si="38"/><v>20.333576151901774</v></c><c r="K104" s="68"><f t="shared" si="38"/><v>0</v></c><c r="L104" s="68"><f t="shared" si="38"/><v>0</v></c><c r="M104" s="68"><f t="shared" si="29"/><v>53.426471339121917</v></c><c r="N104" s="68"><f t="shared" ref="N104:S104" si="39">SUM(N105:N107)</f><v>0</v></c><c r="O104" s="68"><f t="shared" si="39"/><v>0</v></c><c r="P104" s="68"><f t="shared" si="39"/><v>0</v></c><c r="Q104" s="68"><f t="shared" si="39"/><v>0</v></c><c r="R104" s="68"><f t="shared" si="39"/><v>0</v></c><c r="S104" s="68"><f t="shared" si="39"/><v>0</v></c><c r="T104" s="68"><f t="shared" si="31"/><v>0</v></c><c r="U104" s="68"><f t="shared" si="32"/><v>169.0445246606896</v></c></row><row r="105" spans="1:21" s="21" customFormat="1" ht="15.75"><c r="A105" s="22"/><c r="B105" s="198" t="str"><f>Translation!A73</f><v>Manufacturing</v></c><c r="C105" s="200"><f>IF(C$48&gt;0, ($S$128+$V$137)/C$48,0)*C31</f><v>103.14128497751361</v></c><c r="D105" s="200"><f>IF(D$48&gt;0, ($S$129)/D$48,0)*D31</f><v>0</v></c><c r="E105" s="200"><f>IF(E$48&gt;0, ($S$130)/E$48,0)*E31</f><v>0</v></c><c r="F105" s="68"><f t="shared" si="27"/><v>103.14128497751361</v></c><c r="G105" s="200"><f>'CO2 factors'!C$7*G31</f><v>29.654672310625841</v></c><c r="H105" s="200"><f>'CO2 factors'!D$7*H31</f><v>0</v></c><c r="I105" s="200"><f>'CO2 factors'!E$7*I31</f><v>0</v></c><c r="J105" s="200"><f>'CO2 factors'!F$7*J31</f><v>17.930517152131564</v></c><c r="K105" s="200"><f>'CO2 factors'!G$7*K31</f><v>0</v></c><c r="L105" s="200"><f>'CO2 factors'!H$7*L31</f><v>0</v></c><c r="M105" s="68"><f t="shared" si="29"/><v>47.585189462757405</v></c><c r="N105" s="200"><f>'CO2 factors'!J$7*N31</f><v>0</v></c><c r="O105" s="200"><f>'CO2 factors'!K$7*O31</f><v>0</v></c><c r="P105" s="200"><f>'CO2 factors'!L$7*P31</f><v>0</v></c><c r="Q105" s="200"><f>'CO2 factors'!M$7*Q31</f><v>0</v></c><c r="R105" s="200"><f>'CO2 factors'!N$7*R31</f><v>0</v></c><c r="S105" s="200"><f>'CO2 factors'!O$7*S31</f><v>0</v></c><c r="T105" s="68"><f t="shared" si="31"/><v>0</v></c><c r="U105" s="68"><f t="shared" si="32"/><v>150.72647444027101</v></c></row><row r="106" spans="1:21" s="21" customFormat="1" ht="30"><c r="A106" s="22"/><c r="B106" s="198" t="str"><f>Translation!A74</f><v>Water supply, sewerage, waste management and remediation activities</v></c><c r="C106" s="200"><f>IF(C$48&gt;0, ($S$128+$V$137)/C$48,0)*C32</f><v>10.813199231513524</v></c><c r="D106" s="200"><f>IF(D$48&gt;0, ($S$129)/D$48,0)*D32</f><v>0</v></c><c r="E106" s="200"><f>IF(E$48&gt;0, ($S$130)/E$48,0)*E32</f><v>0</v></c><c r="F106" s="68"><f t="shared" si="27"/><v>10.813199231513524</v></c><c r="G106" s="200"><f>'CO2 factors'!C$7*G32</f><v>3.0084450170200134</v></c><c r="H106" s="200"><f>'CO2 factors'!D$7*H32</f><v>0</v></c><c r="I106" s="200"><f>'CO2 factors'!E$7*I32</f><v>0</v></c><c r="J106" s="200"><f>'CO2 factors'!F$7*J32</f><v>2.0333576151901775</v></c><c r="K106" s="200"><f>'CO2 factors'!G$7*K32</f><v>0</v></c><c r="L106" s="200"><f>'CO2 factors'!H$7*L32</f><v>0</v></c><c r="M106" s="68"><f t="shared" si="29"/><v>5.0418026322101905</v></c><c r="N106" s="200"><f>'CO2 factors'!J$7*N32</f><v>0</v></c><c r="O106" s="200"><f>'CO2 factors'!K$7*O32</f><v>0</v></c><c r="P106" s="200"><f>'CO2 factors'!L$7*P32</f><v>0</v></c><c r="Q106" s="200"><f>'CO2 factors'!M$7*Q32</f><v>0</v></c><c r="R106" s="200"><f>'CO2 factors'!N$7*R32</f><v>0</v></c><c r="S106" s="200"><f>'CO2 factors'!O$7*S32</f><v>0</v></c><c r="T106" s="68"><f t="shared" si="31"/><v>0</v></c><c r="U106" s="68"><f t="shared" si="32"/><v>15.855001863723714</v></c></row><row r="107" spans="1:21" s="21" customFormat="1" ht="15.75"><c r="A107" s="22"/><c r="B107" s="198" t="str"><f>Translation!A75</f><v>Construction</v></c><c r="C107" s="200"><f>IF(C$48&gt;0, ($S$128+$V$137)/C$48,0)*C33</f><v>1.6635691125405421</v></c><c r="D107" s="200"><f>IF(D$48&gt;0, ($S$129)/D$48,0)*D33</f><v>0</v></c><c r="E107" s="200"><f>IF(E$48&gt;0, ($S$130)/E$48,0)*E33</f><v>0</v></c><c r="F107" s="68"><f t="shared" si="27"/><v>1.6635691125405421</v></c><c r="G107" s="80"><f>'CO2 factors'!C$7*G33</f><v>0.4297778595742876</v></c><c r="H107" s="80"><f>'CO2 factors'!D$7*H33</f><v>0</v></c><c r="I107" s="80"><f>'CO2 factors'!E$7*I33</f><v>0</v></c><c r="J107" s="80"><f>'CO2 factors'!F$7*J33</f><v>0.36970138458003227</v></c><c r="K107" s="80"><f>'CO2 factors'!G$7*K33</f><v>0</v></c><c r="L107" s="80"><f>'CO2 factors'!H$7*L33</f><v>0</v></c><c r="M107" s="68"><f t="shared" si="29"/><v>0.79947924415431992</v></c><c r="N107" s="80"><f>'CO2 factors'!J$7*N33</f><v>0</v></c><c r="O107" s="80"><f>'CO2 factors'!K$7*O33</f><v>0</v></c><c r="P107" s="80"><f>'CO2 factors'!L$7*P33</f><v>0</v></c><c r="Q107" s="80"><f>'CO2 factors'!M$7*Q33</f><v>0</v></c><c r="R107" s="80"><f>'CO2 factors'!N$7*R33</f><v>0</v></c><c r="S107" s="80"><f>'CO2 factors'!O$7*S33</f><v>0</v></c><c r="T107" s="68"><f t="shared" si="31"/><v>0</v></c><c r="U107" s="68"><f t="shared" si="32"/><v>2.4630483566948618</v></c></row><row r="108" spans="1:21" s="21" customFormat="1" ht="15.75"><c r="A108" s="22"/><c r="B108" s="65" t="str"><f>Translation!A76</f><v>TERTIARY SECTOR</v></c><c r="C108" s="68"><f>SUM(C109:C116)</f><v>711.17579561108175</v></c><c r="D108" s="68"><f>SUM(D109:D116)</f><v>0</v></c><c r="E108" s="68"><f>SUM(E109:E116)</f><v>0</v></c><c r="F108" s="68"><f t="shared" si="27"/><v>711.17579561108175</v></c><c r="G108" s="68"><f t="shared" ref="G108:L108" si="40">SUM(G109:G116)</f><v>186.52359105524084</v></c><c r="H108" s="68"><f t="shared" si="40"/><v>0</v></c><c r="I108" s="68"><f t="shared" si="40"/><v>0</v></c><c r="J108" s="68"><f t="shared" si="40"/><v>112.3892209123298</v></c><c r="K108" s="68"><f t="shared" si="40"/><v>0</v></c><c r="L108" s="68"><f t="shared" si="40"/><v>0</v></c><c r="M108" s="68"><f t="shared" si="29"/><v>298.91281196757063</v></c><c r="N108" s="68"><f t="shared" ref="N108:S108" si="41">SUM(N109:N116)</f><v>0</v></c><c r="O108" s="68"><f t="shared" si="41"/><v>0</v></c><c r="P108" s="68"><f t="shared" si="41"/><v>0</v></c><c r="Q108" s="68"><f t="shared" si="41"/><v>0</v></c><c r="R108" s="68"><f t="shared" si="41"/><v>0</v></c><c r="S108" s="68"><f t="shared" si="41"/><v>0</v></c><c r="T108" s="68"><f t="shared" si="31"/><v>0</v></c><c r="U108" s="68"><f t="shared" si="32"/><v>1010.0886075786524</v></c></row><row r="109" spans="1:21" s="21" customFormat="1" ht="30"><c r="A109" s="22"/><c r="B109" s="198" t="str"><f>Translation!A77</f><v xml:space="preserve">Wholesale and retail trade; repair of motor vehicles and motorcycles </v></c><c r="C109" s="200"><f t="shared" ref="C109:C116" si="42">IF(C$48&gt;0, ($S$128+$V$137)/C$48,0)*C35</f><v>145.56229734729746</v></c><c r="D109" s="200"><f t="shared" ref="D109:D116" si="43">IF(D$48&gt;0, ($S$129)/D$48,0)*D35</f><v>0</v></c><c r="E109" s="200"><f t="shared" ref="E109:E116" si="44">IF(E$48&gt;0, ($S$130)/E$48,0)*E35</f><v>0</v></c><c r="F109" s="68"><f t="shared" si="27"/><v>145.56229734729746</v></c><c r="G109" s="200"><f>'CO2 factors'!C$7*G35</f><v>41.90334130849304</v></c><c r="H109" s="200"><f>'CO2 factors'!D$7*H35</f><v>0</v></c><c r="I109" s="200"><f>'CO2 factors'!E$7*I35</f><v>0</v></c><c r="J109" s="200"><f>'CO2 factors'!F$7*J35</f><v>25.324544843732212</v></c><c r="K109" s="200"><f>'CO2 factors'!G$7*K35</f><v>0</v></c><c r="L109" s="200"><f>'CO2 factors'!H$7*L35</f><v>0</v></c><c r="M109" s="68"><f t="shared" si="29"/><v>67.227886152225253</v></c><c r="N109" s="200"><f>'CO2 factors'!J$7*N35</f><v>0</v></c><c r="O109" s="200"><f>'CO2 factors'!K$7*O35</f><v>0</v></c><c r="P109" s="200"><f>'CO2 factors'!L$7*P35</f><v>0</v></c><c r="Q109" s="200"><f>'CO2 factors'!M$7*Q35</f><v>0</v></c><c r="R109" s="200"><f>'CO2 factors'!N$7*R35</f><v>0</v></c><c r="S109" s="200"><f>'CO2 factors'!O$7*S35</f><v>0</v></c><c r="T109" s="68"><f t="shared" si="31"/><v>0</v></c><c r="U109" s="68"><f t="shared" si="32"/><v>212.7901834995227</v></c></row><row r="110" spans="1:21" s="21" customFormat="1" ht="15.75"><c r="A110" s="22"/><c r="B110" s="198" t="str"><f>Translation!A78</f><v>Accomodation and food service activities</v></c><c r="C110" s="200"><f t="shared" si="42"/><v>29.112459469459488</v></c><c r="D110" s="200"><f t="shared" si="43"/><v>0</v></c><c r="E110" s="200"><f t="shared" si="44"/><v>0</v></c><c r="F110" s="68"><f t="shared" si="27"/><v>29.112459469459488</v></c><c r="G110" s="200"><f>'CO2 factors'!C$7*G36</f><v>8.3806682616986077</v></c><c r="H110" s="200"><f>'CO2 factors'!D$7*H36</f><v>0</v></c><c r="I110" s="200"><f>'CO2 factors'!E$7*I36</f><v>0</v></c><c r="J110" s="200"><f>'CO2 factors'!F$7*J36</f><v>4.9909686918304361</v></c><c r="K110" s="200"><f>'CO2 factors'!G$7*K36</f><v>0</v></c><c r="L110" s="200"><f>'CO2 factors'!H$7*L36</f><v>0</v></c><c r="M110" s="68"><f t="shared" si="29"/><v>13.371636953529045</v></c><c r="N110" s="200"><f>'CO2 factors'!J$7*N36</f><v>0</v></c><c r="O110" s="200"><f>'CO2 factors'!K$7*O36</f><v>0</v></c><c r="P110" s="200"><f>'CO2 factors'!L$7*P36</f><v>0</v></c><c r="Q110" s="200"><f>'CO2 factors'!M$7*Q36</f><v>0</v></c><c r="R110" s="200"><f>'CO2 factors'!N$7*R36</f><v>0</v></c><c r="S110" s="200"><f>'CO2 factors'!O$7*S36</f><v>0</v></c><c r="T110" s="68"><f t="shared" si="31"/><v>0</v></c><c r="U110" s="68"><f t="shared" si="32"/><v>42.484096422988529</v></c></row><row r="111" spans="1:21" s="21" customFormat="1" ht="15.75"><c r="A111" s="22"/><c r="B111" s="198" t="str"><f>Translation!A79</f><v>General public administration and social security</v></c><c r="C111" s="200"><f t="shared" si="42"/><v>12.892660622189201</v></c><c r="D111" s="200"><f t="shared" si="43"/><v>0</v></c><c r="E111" s="200"><f t="shared" si="44"/><v>0</v></c><c r="F111" s="68"><f t="shared" si="27"/><v>12.892660622189201</v></c><c r="G111" s="200"><f>'CO2 factors'!C$7*G37</f><v>3.6531118063814443</v></c><c r="H111" s="200"><f>'CO2 factors'!D$7*H37</f><v>0</v></c><c r="I111" s="200"><f>'CO2 factors'!E$7*I37</f><v>0</v></c><c r="J111" s="200"><f>'CO2 factors'!F$7*J37</f><v>2.2182083074801939</v></c><c r="K111" s="200"><f>'CO2 factors'!G$7*K37</f><v>0</v></c><c r="L111" s="200"><f>'CO2 factors'!H$7*L37</f><v>0</v></c><c r="M111" s="68"><f t="shared" si="29"/><v>5.8713201138616382</v></c><c r="N111" s="200"><f>'CO2 factors'!J$7*N37</f><v>0</v></c><c r="O111" s="200"><f>'CO2 factors'!K$7*O37</f><v>0</v></c><c r="P111" s="200"><f>'CO2 factors'!L$7*P37</f><v>0</v></c><c r="Q111" s="200"><f>'CO2 factors'!M$7*Q37</f><v>0</v></c><c r="R111" s="200"><f>'CO2 factors'!N$7*R37</f><v>0</v></c><c r="S111" s="200"><f>'CO2 factors'!O$7*S37</f><v>0</v></c><c r="T111" s="68"><f t="shared" si="31"/><v>0</v></c><c r="U111" s="68"><f t="shared" si="32"/><v>18.76398073605084</v></c></row><row r="112" spans="1:21" s="21" customFormat="1" ht="15.75"><c r="A112" s="22"/><c r="B112" s="198" t="str"><f>Translation!A80</f><v>Defense, justice, police and fire departments</v></c><c r="C112" s="200"><f t="shared" si="42"/><v>0</v></c><c r="D112" s="200"><f t="shared" si="43"/><v>0</v></c><c r="E112" s="200"><f t="shared" si="44"/><v>0</v></c><c r="F112" s="68"><f t="shared" si="27"/><v>0</v></c><c r="G112" s="200"><f>'CO2 factors'!C$7*G38</f><v>0</v></c><c r="H112" s="200"><f>'CO2 factors'!D$7*H38</f><v>0</v></c><c r="I112" s="200"><f>'CO2 factors'!E$7*I38</f><v>0</v></c><c r="J112" s="200"><f>'CO2 factors'!F$7*J38</f><v>0</v></c><c r="K112" s="200"><f>'CO2 factors'!G$7*K38</f><v>0</v></c><c r="L112" s="200"><f>'CO2 factors'!H$7*L38</f><v>0</v></c><c r="M112" s="68"><f t="shared" si="29"/><v>0</v></c><c r="N112" s="200"><f>'CO2 factors'!J$7*N38</f><v>0</v></c><c r="O112" s="200"><f>'CO2 factors'!K$7*O38</f><v>0</v></c><c r="P112" s="200"><f>'CO2 factors'!L$7*P38</f><v>0</v></c><c r="Q112" s="200"><f>'CO2 factors'!M$7*Q38</f><v>0</v></c><c r="R112" s="200"><f>'CO2 factors'!N$7*R38</f><v>0</v></c><c r="S112" s="200"><f>'CO2 factors'!O$7*S38</f><v>0</v></c><c r="T112" s="68"><f t="shared" si="31"/><v>0</v></c><c r="U112" s="68"><f t="shared" si="32"/><v>0</v></c></row><row r="113" spans="1:31" s="21" customFormat="1" ht="15.75"><c r="A113" s="22"/><c r="B113" s="198" t="str"><f>Translation!A81</f><v>Education</v></c><c r="C113" s="200"><f t="shared" si="42"/><v>7.070168728297304</v></c><c r="D113" s="200"><f t="shared" si="43"/><v>0</v></c><c r="E113" s="200"><f t="shared" si="44"/><v>0</v></c><c r="F113" s="68"><f t="shared" si="27"/><v>7.070168728297304</v></c><c r="G113" s="200"><f>'CO2 factors'!C$7*G39</f><v>2.1488892978714378</v></c><c r="H113" s="200"><f>'CO2 factors'!D$7*H39</f><v>0</v></c><c r="I113" s="200"><f>'CO2 factors'!E$7*I39</f><v>0</v></c><c r="J113" s="200"><f>'CO2 factors'!F$7*J39</f><v>1.2939548460301131</v></c><c r="K113" s="200"><f>'CO2 factors'!G$7*K39</f><v>0</v></c><c r="L113" s="200"><f>'CO2 factors'!H$7*L39</f><v>0</v></c><c r="M113" s="68"><f t="shared" si="29"/><v>3.4428441439015511</v></c><c r="N113" s="200"><f>'CO2 factors'!J$7*N39</f><v>0</v></c><c r="O113" s="200"><f>'CO2 factors'!K$7*O39</f><v>0</v></c><c r="P113" s="200"><f>'CO2 factors'!L$7*P39</f><v>0</v></c><c r="Q113" s="200"><f>'CO2 factors'!M$7*Q39</f><v>0</v></c><c r="R113" s="200"><f>'CO2 factors'!N$7*R39</f><v>0</v></c><c r="S113" s="200"><f>'CO2 factors'!O$7*S39</f><v>0</v></c><c r="T113" s="68"><f t="shared" si="31"/><v>0</v></c><c r="U113" s="68"><f t="shared" si="32"/><v>10.513012872198855</v></c></row><row r="114" spans="1:31" s="21" customFormat="1" ht="15.75"><c r="A114" s="22"/><c r="B114" s="198" t="str"><f>Translation!A82</f><v>Human health and social work activities</v></c><c r="C114" s="200"><f t="shared" si="42"/><v>3.7430305032162199</v></c><c r="D114" s="200"><f t="shared" si="43"/><v>0</v></c><c r="E114" s="200"><f t="shared" si="44"/><v>0</v></c><c r="F114" s="68"><f t="shared" si="27"/><v>3.7430305032162199</v></c><c r="G114" s="200"><f>'CO2 factors'!C$7*G40</f><v>1.0744446489357189</v></c><c r="H114" s="200"><f>'CO2 factors'!D$7*H40</f><v>0</v></c><c r="I114" s="200"><f>'CO2 factors'!E$7*I40</f><v>0</v></c><c r="J114" s="200"><f>'CO2 factors'!F$7*J40</f><v>0.55455207687004848</v></c><c r="K114" s="200"><f>'CO2 factors'!G$7*K40</f><v>0</v></c><c r="L114" s="200"><f>'CO2 factors'!H$7*L40</f><v>0</v></c><c r="M114" s="68"><f t="shared" si="29"/><v>1.6289967258057674</v></c><c r="N114" s="200"><f>'CO2 factors'!J$7*N40</f><v>0</v></c><c r="O114" s="200"><f>'CO2 factors'!K$7*O40</f><v>0</v></c><c r="P114" s="200"><f>'CO2 factors'!L$7*P40</f><v>0</v></c><c r="Q114" s="200"><f>'CO2 factors'!M$7*Q40</f><v>0</v></c><c r="R114" s="200"><f>'CO2 factors'!N$7*R40</f><v>0</v></c><c r="S114" s="200"><f>'CO2 factors'!O$7*S40</f><v>0</v></c><c r="T114" s="68"><f t="shared" si="31"/><v>0</v></c><c r="U114" s="68"><f t="shared" si="32"/><v>5.3720272290219873</v></c></row><row r="115" spans="1:31" s="21" customFormat="1" ht="15.75"><c r="A115" s="22"/><c r="B115" s="198" t="str"><f>Translation!A83</f><v>Other services</v></c><c r="C115" s="200"><f t="shared" si="42"/><v>448.33187582967611</v></c><c r="D115" s="200"><f t="shared" si="43"/><v>0</v></c><c r="E115" s="200"><f t="shared" si="44"/><v>0</v></c><c r="F115" s="68"><f t="shared" si="27"/><v>448.33187582967611</v></c><c r="G115" s="200"><f>'CO2 factors'!C$7*G41</f><v>129.36313573186058</v></c><c r="H115" s="200"><f>'CO2 factors'!D$7*H41</f><v>0</v></c><c r="I115" s="200"><f>'CO2 factors'!E$7*I41</f><v>0</v></c><c r="J115" s="200"><f>'CO2 factors'!F$7*J41</f><v>78.006992146386807</v></c><c r="K115" s="200"><f>'CO2 factors'!G$7*K41</f><v>0</v></c><c r="L115" s="200"><f>'CO2 factors'!H$7*L41</f><v>0</v></c><c r="M115" s="68"><f t="shared" si="29"/><v>207.37012787824739</v></c><c r="N115" s="200"><f>'CO2 factors'!J$7*N41</f><v>0</v></c><c r="O115" s="200"><f>'CO2 factors'!K$7*O41</f><v>0</v></c><c r="P115" s="200"><f>'CO2 factors'!L$7*P41</f><v>0</v></c><c r="Q115" s="200"><f>'CO2 factors'!M$7*Q41</f><v>0</v></c><c r="R115" s="200"><f>'CO2 factors'!N$7*R41</f><v>0</v></c><c r="S115" s="200"><f>'CO2 factors'!O$7*S41</f><v>0</v></c><c r="T115" s="68"><f t="shared" si="31"/><v>0</v></c><c r="U115" s="68"><f t="shared" si="32"/><v>655.7020037079235</v></c></row><row r="116" spans="1:31" s="21" customFormat="1" ht="15.75"><c r="A116" s="22"/><c r="B116" s="198" t="str"><f>Translation!A84</f><v>Public lighting</v></c><c r="C116" s="200"><f t="shared" si="42"/><v>64.463303110946001</v></c><c r="D116" s="200"><f t="shared" si="43"/><v>0</v></c><c r="E116" s="200"><f t="shared" si="44"/><v>0</v></c><c r="F116" s="68"><f t="shared" si="27"/><v>64.463303110946001</v></c><c r="G116" s="200"><f>'CO2 factors'!C$7*G42</f><v>0</v></c><c r="H116" s="200"><f>'CO2 factors'!D$7*H42</f><v>0</v></c><c r="I116" s="200"><f>'CO2 factors'!E$7*I42</f><v>0</v></c><c r="J116" s="200"><f>'CO2 factors'!F$7*J42</f><v>0</v></c><c r="K116" s="200"><f>'CO2 factors'!G$7*K42</f><v>0</v></c><c r="L116" s="200"><f>'CO2 factors'!H$7*L42</f><v>0</v></c><c r="M116" s="68"><f t="shared" si="29"/><v>0</v></c><c r="N116" s="200"><f>'CO2 factors'!J$7*N42</f><v>0</v></c><c r="O116" s="200"><f>'CO2 factors'!K$7*O42</f><v>0</v></c><c r="P116" s="200"><f>'CO2 factors'!L$7*P42</f><v>0</v></c><c r="Q116" s="200"><f>'CO2 factors'!M$7*Q42</f><v>0</v></c><c r="R116" s="200"><f>'CO2 factors'!N$7*R42</f><v>0</v></c><c r="S116" s="200"><f>'CO2 factors'!O$7*S42</f><v>0</v></c><c r="T116" s="68"><f t="shared" si="31"/><v>0</v></c><c r="U116" s="68"><f t="shared" si="32"/><v>64.463303110946001</v></c></row><row r="117" spans="1:31" s="21" customFormat="1" ht="15.75"><c r="A117" s="22"/><c r="B117" s="65" t="str"><f>Translation!A85</f><v>TRANSPORTS</v></c><c r="C117" s="68"><f>SUM(C118:C121)</f><v>0</v></c><c r="D117" s="68"><f>SUM(D118:D121)</f><v>0</v></c><c r="E117" s="68"><f>SUM(E118:E121)</f><v>0</v></c><c r="F117" s="68"><f t="shared" si="27"/><v>0</v></c><c r="G117" s="68"><f t="shared" ref="G117:L117" si="45">SUM(G118:G121)</f><v>0</v></c><c r="H117" s="68"><f t="shared" si="45"/><v>2358.5585062350424</v></c><c r="I117" s="68"><f t="shared" si="45"/><v>2039.4160966299828</v></c><c r="J117" s="68"><f t="shared" si="45"/><v>0</v></c><c r="K117" s="68"><f t="shared" si="45"/><v>0</v></c><c r="L117" s="68"><f t="shared" si="45"/><v>0</v></c><c r="M117" s="68"><f t="shared" si="29"/><v>4397.9746028650252</v></c><c r="N117" s="68"><f t="shared" ref="N117:S117" si="46">SUM(N118:N121)</f><v>0</v></c><c r="O117" s="68"><f t="shared" si="46"/><v>0</v></c><c r="P117" s="68"><f t="shared" si="46"/><v>0</v></c><c r="Q117" s="68"><f t="shared" si="46"/><v>0</v></c><c r="R117" s="68"><f t="shared" si="46"/><v>0</v></c><c r="S117" s="68"><f t="shared" si="46"/><v>0</v></c><c r="T117" s="68"><f t="shared" si="31"/><v>0</v></c><c r="U117" s="68"><f t="shared" si="32"/><v>4397.9746028650252</v></c></row><row r="118" spans="1:31" s="21" customFormat="1" ht="30"><c r="A118" s="22"/><c r="B118" s="198" t="str"><f>Translation!A86</f><v>Passenger road transport and other passenger road transport services (public transports, taxi, tourism, school buses, etc.)</v></c><c r="C118" s="200"><f>IF(C$48&gt;0, ($S$128+$V$137)/C$48,0)*C44</f><v>0</v></c><c r="D118" s="200"><f>IF(D$48&gt;0, ($S$129)/D$48,0)*D44</f><v>0</v></c><c r="E118" s="200"><f>IF(E$48&gt;0, ($S$130)/E$48,0)*E44</f><v>0</v></c><c r="F118" s="68"><f t="shared" si="27"/><v>0</v></c><c r="G118" s="200"><f>'CO2 factors'!C$7*G44</f><v>0</v></c><c r="H118" s="200"><f>'CO2 factors'!D$7*H44</f><v>42.363157405564451</v></c><c r="I118" s="200"><f>'CO2 factors'!E$7*I44</f><v>36.630475310920325</v></c><c r="J118" s="200"><f>'CO2 factors'!F$7*J44</f><v>0</v></c><c r="K118" s="200"><f>'CO2 factors'!G$7*K44</f><v>0</v></c><c r="L118" s="200"><f>'CO2 factors'!H$7*L44</f><v>0</v></c><c r="M118" s="68"><f t="shared" si="29"/><v>78.993632716484768</v></c><c r="N118" s="200"><f>'CO2 factors'!J$7*N44</f><v>0</v></c><c r="O118" s="200"><f>'CO2 factors'!K$7*O44</f><v>0</v></c><c r="P118" s="200"><f>'CO2 factors'!L$7*P44</f><v>0</v></c><c r="Q118" s="200"><f>'CO2 factors'!M$7*Q44</f><v>0</v></c><c r="R118" s="200"><f>'CO2 factors'!N$7*R44</f><v>0</v></c><c r="S118" s="200"><f>'CO2 factors'!O$7*S44</f><v>0</v></c><c r="T118" s="68"><f t="shared" si="31"/><v>0</v></c><c r="U118" s="68"><f t="shared" si="32"/><v>78.993632716484768</v></c></row><row r="119" spans="1:31" s="21" customFormat="1" ht="15.75"><c r="A119" s="22"/><c r="B119" s="198" t="str"><f>Translation!A87</f><v>Freight transport by road and removal services</v></c><c r="C119" s="200"><f>IF(C$48&gt;0, ($S$128+$V$137)/C$48,0)*C45</f><v>0</v></c><c r="D119" s="200"><f>IF(D$48&gt;0, ($S$129)/D$48,0)*D45</f><v>0</v></c><c r="E119" s="200"><f>IF(E$48&gt;0, ($S$130)/E$48,0)*E45</f><v>0</v></c><c r="F119" s="68"><f t="shared" si="27"/><v>0</v></c><c r="G119" s="200"><f>'CO2 factors'!C$7*G45</f><v>0</v></c><c r="H119" s="200"><f>'CO2 factors'!D$7*H45</f><v>756.98438063049878</v></c><c r="I119" s="200"><f>'CO2 factors'!E$7*I45</f><v>654.55399076529352</v></c><c r="J119" s="200"><f>'CO2 factors'!F$7*J45</f><v>0</v></c><c r="K119" s="200"><f>'CO2 factors'!G$7*K45</f><v>0</v></c><c r="L119" s="200"><f>'CO2 factors'!H$7*L45</f><v>0</v></c><c r="M119" s="68"><f t="shared" si="29"/><v>1411.5383713957922</v></c><c r="N119" s="200"><f>'CO2 factors'!J$7*N45</f><v>0</v></c><c r="O119" s="200"><f>'CO2 factors'!K$7*O45</f><v>0</v></c><c r="P119" s="200"><f>'CO2 factors'!L$7*P45</f><v>0</v></c><c r="Q119" s="200"><f>'CO2 factors'!M$7*Q45</f><v>0</v></c><c r="R119" s="200"><f>'CO2 factors'!N$7*R45</f><v>0</v></c><c r="S119" s="200"><f>'CO2 factors'!O$7*S45</f><v>0</v></c><c r="T119" s="68"><f t="shared" si="31"/><v>0</v></c><c r="U119" s="68"><f t="shared" si="32"/><v>1411.5383713957922</v></c></row><row r="120" spans="1:31" s="21" customFormat="1" ht="15.75"><c r="A120" s="22"/><c r="B120" s="198" t="str"><f>Translation!A88</f><v>Other fleet for public and private services</v></c><c r="C120" s="200"><f>IF(C$48&gt;0, ($S$128+$V$137)/C$48,0)*C46</f><v>0</v></c><c r="D120" s="200"><f>IF(D$48&gt;0, ($S$129)/D$48,0)*D46</f><v>0</v></c><c r="E120" s="200"><f>IF(E$48&gt;0, ($S$130)/E$48,0)*E46</f><v>0</v></c><c r="F120" s="68"><f t="shared" si="27"/><v>0</v></c><c r="G120" s="200"><f>'CO2 factors'!C$7*G46</f><v>0</v></c><c r="H120" s="200"><f>'CO2 factors'!D$7*H46</f><v>0</v></c><c r="I120" s="200"><f>'CO2 factors'!E$7*I46</f><v>0</v></c><c r="J120" s="200"><f>'CO2 factors'!F$7*J46</f><v>0</v></c><c r="K120" s="200"><f>'CO2 factors'!G$7*K46</f><v>0</v></c><c r="L120" s="200"><f>'CO2 factors'!H$7*L46</f><v>0</v></c><c r="M120" s="68"><f t="shared" si="29"/><v>0</v></c><c r="N120" s="200"><f>'CO2 factors'!J$7*N46</f><v>0</v></c><c r="O120" s="200"><f>'CO2 factors'!K$7*O46</f><v>0</v></c><c r="P120" s="200"><f>'CO2 factors'!L$7*P46</f><v>0</v></c><c r="Q120" s="200"><f>'CO2 factors'!M$7*Q46</f><v>0</v></c><c r="R120" s="200"><f>'CO2 factors'!N$7*R46</f><v>0</v></c><c r="S120" s="200"><f>'CO2 factors'!O$7*S46</f><v>0</v></c><c r="T120" s="68"><f t="shared" si="31"/><v>0</v></c><c r="U120" s="68"><f t="shared" si="32"/><v>0</v></c></row><row r="121" spans="1:31" s="21" customFormat="1" ht="15.75"><c r="A121" s="22"/><c r="B121" s="197" t="str"><f>Translation!A89</f><v>Private transports</v></c><c r="C121" s="200"><f>IF(C$48&gt;0, ($S$128+$V$137)/C$48,0)*C47</f><v>0</v></c><c r="D121" s="200"><f>IF(D$48&gt;0, ($S$129)/D$48,0)*D47</f><v>0</v></c><c r="E121" s="200"><f>IF(E$48&gt;0, ($S$130)/E$48,0)*E47</f><v>0</v></c><c r="F121" s="68"><f t="shared" si="27"/><v>0</v></c><c r="G121" s="200"><f>'CO2 factors'!C$7*G47</f><v>0</v></c><c r="H121" s="200"><f>'CO2 factors'!D$7*H47</f><v>1559.2109681989791</v></c><c r="I121" s="200"><f>'CO2 factors'!E$7*I47</f><v>1348.231630553769</v></c><c r="J121" s="200"><f>'CO2 factors'!F$7*J47</f><v>0</v></c><c r="K121" s="200"><f>'CO2 factors'!G$7*K47</f><v>0</v></c><c r="L121" s="200"><f>'CO2 factors'!H$7*L47</f><v>0</v></c><c r="M121" s="68"><f t="shared" si="29"/><v>2907.4425987527484</v></c><c r="N121" s="200"><f>'CO2 factors'!J$7*N47</f><v>0</v></c><c r="O121" s="200"><f>'CO2 factors'!K$7*O47</f><v>0</v></c><c r="P121" s="200"><f>'CO2 factors'!L$7*P47</f><v>0</v></c><c r="Q121" s="200"><f>'CO2 factors'!M$7*Q47</f><v>0</v></c><c r="R121" s="200"><f>'CO2 factors'!N$7*R47</f><v>0</v></c><c r="S121" s="200"><f>'CO2 factors'!O$7*S47</f><v>0</v></c><c r="T121" s="68"><f t="shared" si="31"/><v>0</v></c><c r="U121" s="68"><f t="shared" si="32"/><v>2907.4425987527484</v></c></row><row r="122" spans="1:31" s="21" customFormat="1" ht="15.75"><c r="A122" s="22"/><c r="B122" s="77" t="str"><f>Translation!A117</f><v>TOTAL FOR INTERNAL MARKET</v></c><c r="C122" s="69"><f>C91+C101+C104+C108+C117</f><v>3515.1215347981656</v></c><c r="D122" s="69"><f>D91+D101+D104+D108+D117</f><v>0</v></c><c r="E122" s="69"><f>E91+E101+E104+E108+E117</f><v>0</v></c><c r="F122" s="68"><f t="shared" si="27"/><v>3515.1215347981656</v></c><c r="G122" s="69"><f t="shared" ref="G122:L122" si="47">G91+G101+G104+G108+G117</f><v>903.60794975493968</v></c><c r="H122" s="69"><f t="shared" si="47"/><v>2358.5585062350424</v></c><c r="I122" s="69"><f t="shared" si="47"/><v>2039.4160966299828</v></c><c r="J122" s="69"><f t="shared" si="47"/><v>350.47691258187064</v></c><c r="K122" s="69"><f t="shared" si="47"/><v>0</v></c><c r="L122" s="69"><f t="shared" si="47"/><v>0</v></c><c r="M122" s="68"><f t="shared" si="29"/><v>5652.0594652018344</v></c><c r="N122" s="69"><f t="shared" ref="N122:S122" si="48">N91+N101+N104+N108+N117</f><v>0</v></c><c r="O122" s="69"><f t="shared" si="48"/><v>0</v></c><c r="P122" s="69"><f t="shared" si="48"/><v>0</v></c><c r="Q122" s="69"><f t="shared" si="48"/><v>0</v></c><c r="R122" s="69"><f t="shared" si="48"/><v>0</v></c><c r="S122" s="69"><f t="shared" si="48"/><v>0</v></c><c r="T122" s="68"><f t="shared" si="31"/><v>0</v></c><c r="U122" s="68"><f t="shared" si="32"/><v>9167.1810000000005</v></c></row><row r="123" spans="1:31" s="55" customFormat="1" ht="15"><c r="B123" s="67"/><c r="C123" s="66"/><c r="D123" s="66"/><c r="E123" s="66"/><c r="F123" s="66"/><c r="G123" s="66"/><c r="H123" s="66"/><c r="I123" s="66"/><c r="J123" s="66"/><c r="K123" s="66"/><c r="L123" s="66"/><c r="M123" s="66"/><c r="N123" s="66"/><c r="O123" s="66"/><c r="P123" s="66"/><c r="Q123" s="66"/><c r="R123" s="66"/><c r="S123" s="66"/><c r="T123" s="66"/><c r="U123" s="66"/><c r="V123" s="66"/><c r="W123" s="66"/></row><row r="124" spans="1:31" s="91" customFormat="1" ht="31.5"><c r="B124" s="101" t="str"><f>Translation!A147</f><v>CO2 EMISSIONS FROM PRODUCTION</v></c><c r="C124" s="102"/><c r="D124" s="102"/><c r="E124" s="102"/><c r="F124" s="102"/><c r="G124" s="102"/><c r="H124" s="102"/><c r="I124" s="102"/><c r="J124" s="102"/><c r="K124" s="102"/><c r="L124" s="102"/><c r="M124" s="102"/><c r="N124" s="102"/><c r="O124" s="102"/><c r="P124" s="102"/><c r="Q124" s="102"/><c r="R124" s="102"/><c r="S124" s="103" t="str"><f>Translation!$A$17</f><v>[t CO2]</v></c><c r="T124" s="104"/><c r="U124" s="105"/><c r="V124" s="105"/><c r="W124" s="103" t="str"><f>Translation!$A$19</f><v>[t CO2/MWh]</v></c><c r="X124" s="97"/><c r="Y124" s="97"/><c r="Z124" s="97"/><c r="AA124" s="97"/><c r="AB124" s="97"/><c r="AC124" s="97"/><c r="AD124" s="97"/><c r="AE124" s="97"/></row><row r="125" spans="1:31" s="55" customFormat="1" ht="30" customHeight="1"><c r="B125" s="296" t="str"><f>Translation!A120</f><v>PRODUCTION SECTOR</v></c><c r="C125" s="291" t="str"><f>Translation!A142</f><v>PRIMARY ENERGY SOURCE</v></c><c r="D125" s="292"/><c r="E125" s="292"/><c r="F125" s="292"/><c r="G125" s="292"/><c r="H125" s="292"/><c r="I125" s="292"/><c r="J125" s="292"/><c r="K125" s="292"/><c r="L125" s="292"/><c r="M125" s="292"/><c r="N125" s="292"/><c r="O125" s="292"/><c r="P125" s="292"/><c r="Q125" s="292"/><c r="R125" s="292"/><c r="S125" s="293"/><c r="T125" s="64"/><c r="U125" s="326" t="str"><f>Translation!A122</f><v>Energy product</v></c><c r="V125" s="327"/><c r="W125" s="294" t="str"><f>Translation!A149</f><v>CO2 EMISSION FACTORS</v></c><c r="X125" s="61"/><c r="Y125" s="61"/><c r="Z125" s="61"/><c r="AA125" s="61"/><c r="AB125" s="61"/><c r="AC125" s="61"/><c r="AD125" s="61"/><c r="AE125" s="61"/></row><row r="126" spans="1:31" s="55" customFormat="1" ht="15" customHeight="1"><c r="B126" s="297"/><c r="C126" s="291" t="str"><f>Translation!A98</f><v>Fossil fuels</v></c><c r="D126" s="292"/><c r="E126" s="292"/><c r="F126" s="292"/><c r="G126" s="292"/><c r="H126" s="292"/><c r="I126" s="293"/><c r="J126" s="291" t="str"><f>Translation!A107</f><v>Renewable energy sources</v></c><c r="K126" s="292"/><c r="L126" s="292"/><c r="M126" s="292"/><c r="N126" s="292"/><c r="O126" s="292"/><c r="P126" s="292"/><c r="Q126" s="292"/><c r="R126" s="293"/><c r="S126" s="333" t="str"><f>Translation!A118</f><v>TOTAL</v></c><c r="T126" s="64"/><c r="U126" s="328"/><c r="V126" s="329"/><c r="W126" s="332"/><c r="X126" s="61"/><c r="Y126" s="61"/><c r="Z126" s="61"/><c r="AA126" s="61"/><c r="AB126" s="61"/><c r="AC126" s="61"/><c r="AD126" s="61"/><c r="AE126" s="61"/></row><row r="127" spans="1:31" s="55" customFormat="1" ht="69.75" customHeight="1"><c r="B127" s="65" t="str"><f>Translation!A122</f><v>Energy product</v></c><c r="C127" s="112" t="str"><f>Translation!A99</f><v>Fueloil</v></c><c r="D127" s="112" t="str"><f>Translation!A100</f><v>Diesel</v></c><c r="E127" s="112" t="str"><f>Translation!A101</f><v>Gasoline</v></c><c r="F127" s="112" t="str"><f>Translation!A102</f><v>LPG</v></c><c r="G127" s="112" t="str"><f>Translation!A103</f><v>Natural gas</v></c><c r="H127" s="112" t="str"><f>Translation!A104</f><v>Coal</v></c><c r="I127" s="112" t="str"><f>Translation!A116</f><v>Subtotal</v></c><c r="J127" s="112" t="str"><f>Translation!A108</f><v>Hydro</v></c><c r="K127" s="112" t="str"><f>Translation!A109</f><v>Wind</v></c><c r="L127" s="112" t="str"><f>Translation!A110</f><v>Solar</v></c><c r="M127" s="112" t="str"><f>Translation!A111</f><v>Geothermal</v></c><c r="N127" s="112" t="str"><f>Translation!A112</f><v>Ocean</v></c><c r="O127" s="112" t="str"><f>Translation!A113</f><v>Biomass</v></c><c r="P127" s="112" t="str"><f>Translation!A114</f><v>Urban waste</v></c><c r="Q127" s="112" t="str"><f>Translation!A115</f><v>Energy recovery</v></c><c r="R127" s="112" t="str"><f>Translation!A116</f><v>Subtotal</v></c><c r="S127" s="333"/><c r="T127" s="64"/><c r="U127" s="330"/><c r="V127" s="331"/><c r="W127" s="295"/><c r="X127" s="61"/><c r="Y127" s="61"/><c r="Z127" s="61"/><c r="AA127" s="61"/><c r="AB127" s="61"/><c r="AC127" s="61"/><c r="AD127" s="61"/><c r="AE127" s="61"/></row><row r="128" spans="1:31" s="55" customFormat="1" ht="15.75"><c r="B128" s="199" t="str"><f>Translation!A123</f><v>Electricity</v></c><c r="C128" s="204"><f>'CO2 factors'!C$7*C67</f><v>1253.0173495888355</v></c><c r="D128" s="204"><f>'CO2 factors'!D$7*D67</f><v>78.968215746294916</v></c><c r="E128" s="204"><f>'CO2 factors'!E$7*E67</f><v>0</v></c><c r="F128" s="204"><f>'CO2 factors'!F$7*F67</f><v>0</v></c><c r="G128" s="204"><f>'CO2 factors'!G$7*G67</f><v>2183.1359694630351</v></c><c r="H128" s="204"><f>'CO2 factors'!H$7*H67</f><v>0</v></c><c r="I128" s="63"><f>SUM(C128:H128)</f><v>3515.1215347981652</v></c><c r="J128" s="204"><f>'CO2 factors'!J$7*J67</f><v>0</v></c><c r="K128" s="204"><f>'CO2 factors'!K$7*K67</f><v>0</v></c><c r="L128" s="204"><f>'CO2 factors'!L$7*L67</f><v>0</v></c><c r="M128" s="204"><f>'CO2 factors'!M$7*M67</f><v>0</v></c><c r="N128" s="204"><f>'CO2 factors'!N$7*N67</f><v>0</v></c><c r="O128" s="204"><f>'CO2 factors'!O$7*O67</f><v>0</v></c><c r="P128" s="204"><f>'CO2 factors'!P$7*P67</f><v>0</v></c><c r="Q128" s="204"><f>'CO2 factors'!Q$7*Q67</f><v>0</v></c><c r="R128" s="63"><f>SUM(J128:Q128)</f><v>0</v></c><c r="S128" s="63"><f>I128+R128</f><v>3515.1215347981652</v></c><c r="T128" s="62"/><c r="U128" s="335" t="str"><f>Translation!A123</f><v>Electricity</v></c><c r="V128" s="336"/><c r="W128" s="205"><f>IF(S58&gt;0,S128/S58,0)</f><v>0.53990784336921804</v></c><c r="X128" s="61"/><c r="Y128" s="61"/><c r="Z128" s="61"/><c r="AA128" s="61"/><c r="AB128" s="61"/><c r="AC128" s="61"/><c r="AD128" s="61"/><c r="AE128" s="61"/></row><row r="129" spans="1:31" s="55" customFormat="1" ht="15.7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334" t="str"><f>Translation!A124</f><v>Heat</v></c><c r="V129" s="334"/><c r="W129" s="205"><f>IF(S59&gt;0,S129/S59,0)</f><v>0</v></c><c r="X129" s="61"/><c r="Y129" s="61"/><c r="Z129" s="61"/><c r="AA129" s="61"/><c r="AB129" s="61"/><c r="AC129" s="61"/><c r="AD129" s="61"/><c r="AE129" s="61"/></row><row r="130" spans="1:31" s="55" customFormat="1" ht="15.7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334" t="str"><f>Translation!A125</f><v>Cold</v></c><c r="V130" s="334"/><c r="W130" s="205"><f>IF(S60&gt;0,S130/S60,0)</f><v>0</v></c><c r="X130" s="61"/><c r="Y130" s="61"/><c r="Z130" s="61"/><c r="AA130" s="61"/><c r="AB130" s="61"/><c r="AC130" s="61"/><c r="AD130" s="61"/><c r="AE130" s="61"/></row><row r="131" spans="1:31" s="55" customFormat="1" ht="15.75"><c r="B131" s="74" t="str"><f>Translation!A118</f><v>TOTAL</v></c><c r="C131" s="57"><f t="shared" ref="C131:S131" si="49">SUM(C128:C130)</f><v>1253.0173495888355</v></c><c r="D131" s="57"><f t="shared" si="49"/><v>78.968215746294916</v></c><c r="E131" s="57"><f t="shared" si="49"/><v>0</v></c><c r="F131" s="57"><f t="shared" si="49"/><v>0</v></c><c r="G131" s="57"><f t="shared" si="49"/><v>2183.1359694630351</v></c><c r="H131" s="57"><f t="shared" si="49"/><v>0</v></c><c r="I131" s="57"><f t="shared" si="49"/><v>3515.1215347981652</v></c><c r="J131" s="57"><f t="shared" si="49"/><v>0</v></c><c r="K131" s="57"><f t="shared" si="49"/><v>0</v></c><c r="L131" s="57"><f t="shared" si="49"/><v>0</v></c><c r="M131" s="57"><f t="shared" si="49"/><v>0</v></c><c r="N131" s="57"><f t="shared" si="49"/><v>0</v></c><c r="O131" s="57"><f t="shared" si="49"/><v>0</v></c><c r="P131" s="57"><f t="shared" si="49"/><v>0</v></c><c r="Q131" s="57"><f t="shared" si="49"/><v>0</v></c><c r="R131" s="57"><f t="shared" si="49"/><v>0</v></c><c r="S131" s="57"><f t="shared" si="49"/><v>3515.1215347981652</v></c><c r="T131" s="60"/><c r="U131" s="60"/><c r="V131" s="61"/><c r="W131" s="61"/><c r="X131" s="61"/><c r="Y131" s="61"/><c r="Z131" s="61"/><c r="AA131" s="61"/><c r="AB131" s="61"/><c r="AC131" s="60"/><c r="AD131" s="61"/></row><row r="132" spans="1:31" s="59" customFormat="1" ht="15"><c r="B132" s="78"/></row><row r="133" spans="1:31" s="91" customFormat="1" ht="31.5"><c r="B133" s="92" t="str"><f>Translation!A146</f><v>CO2 EMISSIONS</v></c><c r="C133" s="94"/><c r="D133" s="94"/><c r="E133" s="94"/><c r="F133" s="94"/><c r="G133" s="94"/><c r="H133" s="94"/><c r="I133" s="95"/><c r="M133" s="95"/><c r="Y133" s="93" t="str"><f>Translation!$A$17</f><v>[t CO2]</v></c><c r="AB133" s="93" t="str"><f>Translation!$A$17</f><v>[t CO2]</v></c></row><row r="134" spans="1:31" s="55" customFormat="1" ht="30" customHeight="1"><c r="B134" s="301" t="str"><f>Translation!A122</f><v>Energy product</v></c><c r="C134" s="309" t="str"><f>Translation!A142</f><v>PRIMARY ENERGY SOURCE</v></c><c r="D134" s="310"/><c r="E134" s="310"/><c r="F134" s="310"/><c r="G134" s="310"/><c r="H134" s="310"/><c r="I134" s="310"/><c r="J134" s="310"/><c r="K134" s="310"/><c r="L134" s="310"/><c r="M134" s="310"/><c r="N134" s="310"/><c r="O134" s="310"/><c r="P134" s="310"/><c r="Q134" s="310"/><c r="R134" s="310"/><c r="S134" s="310"/><c r="T134" s="310"/><c r="U134" s="310"/><c r="V134" s="310"/><c r="W134" s="310"/><c r="X134" s="310"/><c r="Y134" s="311"/><c r="AA134" s="294" t="str"><f>Translation!A150</f><v>CO2 emissions from ETS installations included in the calculations for final use of energy</v></c><c r="AB134" s="294" t="str"><f>Translation!A151</f><v>CO2 emissions from ETS installations included in the calculations for secondary energy production</v></c></row><row r="135" spans="1:31" s="55" customFormat="1" ht="15" customHeight="1"><c r="B135" s="302"/><c r="C135" s="309" t="str"><f>Translation!A98</f><v>Fossil fuels</v></c><c r="D135" s="310"/><c r="E135" s="310"/><c r="F135" s="310"/><c r="G135" s="310"/><c r="H135" s="310"/><c r="I135" s="311"/><c r="J135" s="309" t="str"><f>Translation!A107</f><v>Renewable energy sources</v></c><c r="K135" s="310"/><c r="L135" s="310"/><c r="M135" s="310"/><c r="N135" s="310"/><c r="O135" s="310"/><c r="P135" s="310"/><c r="Q135" s="310"/><c r="R135" s="311"/><c r="S135" s="298" t="str"><f>Translation!A123</f><v>Electricity</v></c><c r="T135" s="299"/><c r="U135" s="299"/><c r="V135" s="300"/><c r="W135" s="115" t="str"><f>Translation!A124</f><v>Heat</v></c><c r="X135" s="115" t="str"><f>Translation!A125</f><v>Cold</v></c><c r="Y135" s="263" t="str"><f>Translation!A118</f><v>TOTAL</v></c><c r="AA135" s="332"/><c r="AB135" s="332"/></row><row r="136" spans="1:31" s="55" customFormat="1" ht="90.75" customHeight="1"><c r="B136" s="303"/><c r="C136" s="113" t="str"><f>Translation!A99</f><v>Fueloil</v></c><c r="D136" s="113" t="str"><f>Translation!A100</f><v>Diesel</v></c><c r="E136" s="113" t="str"><f>Translation!A101</f><v>Gasoline</v></c><c r="F136" s="113" t="str"><f>Translation!A102</f><v>LPG</v></c><c r="G136" s="113" t="str"><f>Translation!A103</f><v>Natural gas</v></c><c r="H136" s="113" t="str"><f>Translation!A104</f><v>Coal</v></c><c r="I136" s="113" t="str"><f>Translation!A116</f><v>Subtotal</v></c><c r="J136" s="113" t="str"><f>Translation!A108</f><v>Hydro</v></c><c r="K136" s="113" t="str"><f>Translation!A109</f><v>Wind</v></c><c r="L136" s="113" t="str"><f>Translation!A110</f><v>Solar</v></c><c r="M136" s="113" t="str"><f>Translation!A111</f><v>Geothermal</v></c><c r="N136" s="113" t="str"><f>Translation!A112</f><v>Ocean</v></c><c r="O136" s="113" t="str"><f>Translation!A113</f><v>Biomass</v></c><c r="P136" s="113" t="str"><f>Translation!A114</f><v>Urban waste</v></c><c r="Q136" s="113" t="str"><f>Translation!A115</f><v>Energy recovery</v></c><c r="R136" s="113" t="str"><f>Translation!A116</f><v>Subtotal</v></c><c r="S136" s="58" t="str"><f>Translation!A144</f><v>Imported electricity (cable)</v></c><c r="T136" s="58" t="str"><f>Translation!A145</f><v>Exported electricity (cable)</v></c><c r="U136" s="58" t="str"><f>Translation!A136</f><v>Reexportation and external consumption</v></c><c r="V136" s="111" t="str"><f>Translation!A116</f><v>Subtotal</v></c><c r="W136" s="111" t="str"><f>Translation!A136</f><v>Reexportation and external consumption</v></c><c r="X136" s="111" t="str"><f>Translation!A136</f><v>Reexportation and external consumption</v></c><c r="Y136" s="263"/><c r="AA136" s="295"/><c r="AB136" s="295"/></row><row r="137" spans="1:31" s="55" customFormat="1" ht="15.75"><c r="B137" s="114" t="str"><f>Translation!A118</f><v>TOTAL</v></c><c r="C137" s="201"><f>'CO2 factors'!C$7*C76</f><v>2156.6252993437752</v></c><c r="D137" s="201"><f>'CO2 factors'!D$7*D76</f><v>2437.5267219813372</v></c><c r="E137" s="201"><f>'CO2 factors'!E$7*E76</f><v>2039.416096629983</v></c><c r="F137" s="201"><f>'CO2 factors'!F$7*F76</f><v>350.47691258187058</v></c><c r="G137" s="201"><f>'CO2 factors'!G$7*G76</f><v>2183.1359694630351</v></c><c r="H137" s="201"><f>'CO2 factors'!H$7*H76</f><v>0</v></c><c r="I137" s="57"><f>SUM(C137:H137)</f><v>9167.1810000000005</v></c><c r="J137" s="201"><f>'CO2 factors'!J$7*J76</f><v>0</v></c><c r="K137" s="201"><f>'CO2 factors'!K$7*K76</f><v>0</v></c><c r="L137" s="201"><f>'CO2 factors'!L$7*L76</f><v>0</v></c><c r="M137" s="201"><f>'CO2 factors'!M$7*M76</f><v>0</v></c><c r="N137" s="201"><f>'CO2 factors'!N$7*N76</f><v>0</v></c><c r="O137" s="201"><f>'CO2 factors'!O$7*O76</f><v>0</v></c><c r="P137" s="201"><f>'CO2 factors'!P$7*P76</f><v>0</v></c><c r="Q137" s="201"><f>'CO2 factors'!Q$7*Q76</f><v>0</v></c><c r="R137" s="57"><f>SUM(J137:Q137)</f><v>0</v></c><c r="S137" s="201"><f>'CO2 factors'!S$7*S76</f><v>0</v></c><c r="T137" s="201"><f>'CO2 factors'!T$7*T76</f><v>0</v></c><c r="U137" s="201"><f>$W$128*U76</f><v>0</v></c><c r="V137" s="57"><f>S137-T137-U137</f><v>0</v></c><c r="W137" s="201"><f>$W$129*W76</f><v>0</v></c><c r="X137" s="201"><f>$W$130*X76</f><v>0</v></c><c r="Y137" s="57"><f>I137+R137+V137-W137-X137</f><v>9167.1810000000005</v></c><c r="AA137" s="164"/><c r="AB137" s="164"/></row><row r="138" spans="1:31" s="55" customFormat="1" ht="15"><c r="B138" s="56"/></row><row r="139" spans="1:31" ht="15.75" customHeight="1"><c r="A139" s="154"/><c r="B139" s="155"/></row><row r="140" spans="1:31" ht="18.75" customHeight="1"><c r="A140" s="153"/><c r="B140" s="270" t="str"><f>Translation!A155</f><v xml:space="preserve">Go to the next sheet dedicated to your Island Sustainable Energy Action Plan </v></c><c r="C140" s="271"/><c r="D140" s="271"/><c r="E140" s="271"/><c r="F140" s="271"/><c r="G140" s="271"/><c r="H140" s="271"/><c r="I140" s="271"/><c r="J140" s="271"/><c r="K140" s="271"/><c r="L140" s="271"/><c r="M140" s="271"/><c r="N140" s="271"/><c r="O140" s="271"/><c r="P140" s="271"/><c r="Q140" s="271"/><c r="R140" s="271"/><c r="S140" s="156"/><c r="T140" s="156"/></row><row r="141" spans="1:31" ht="18.75" customHeight="1"><c r="A141" s="153"/><c r="B141" s="157"/><c r="C141" s="157"/><c r="D141" s="157"/><c r="E141" s="157"/><c r="F141" s="157"/><c r="G141" s="157"/><c r="H141" s="157"/><c r="I141" s="157"/><c r="J141" s="157"/><c r="K141" s="157"/><c r="L141" s="157"/><c r="M141" s="157"/><c r="N141" s="157"/><c r="O141" s="157"/><c r="P141" s="157"/><c r="Q141" s="157"/><c r="R141" s="157"/><c r="S141" s="156"/><c r="T141" s="156"/></row><row r="142" spans="1:31" ht="12.75" customHeight="1"><c r="B142" s="272"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72"/><c r="D142" s="272"/><c r="E142" s="272"/><c r="F142" s="272"/><c r="G142" s="272"/><c r="H142" s="272"/><c r="I142" s="272"/><c r="J142" s="272"/><c r="K142" s="272"/><c r="L142" s="272"/><c r="M142" s="272"/><c r="N142" s="272"/><c r="O142" s="272"/><c r="P142" s="272"/><c r="Q142" s="272"/><c r="R142" s="272"/><c r="S142" s="272"/><c r="T142" s="272"/><c r="U142" s="272"/></row><row r="143" spans="1:31" ht="12.75" customHeight="1"><c r="B143" s="272"/><c r="C143" s="272"/><c r="D143" s="272"/><c r="E143" s="272"/><c r="F143" s="272"/><c r="G143" s="272"/><c r="H143" s="272"/><c r="I143" s="272"/><c r="J143" s="272"/><c r="K143" s="272"/><c r="L143" s="272"/><c r="M143" s="272"/><c r="N143" s="272"/><c r="O143" s="272"/><c r="P143" s="272"/><c r="Q143" s="272"/><c r="R143" s="272"/><c r="S143" s="272"/><c r="T143" s="272"/><c r="U143" s="272"/></row><row r="144" spans="1:31" ht="12.75" customHeight="1"><c r="B144" s="272"/><c r="C144" s="272"/><c r="D144" s="272"/><c r="E144" s="272"/><c r="F144" s="272"/><c r="G144" s="272"/><c r="H144" s="272"/><c r="I144" s="272"/><c r="J144" s="272"/><c r="K144" s="272"/><c r="L144" s="272"/><c r="M144" s="272"/><c r="N144" s="272"/><c r="O144" s="272"/><c r="P144" s="272"/><c r="Q144" s="272"/><c r="R144" s="272"/><c r="S144" s="272"/><c r="T144" s="272"/><c r="U144" s="272"/></row></sheetData><mergeCells count="70"><mergeCell ref="C8:D8"/><mergeCell ref="S6:U6"/><mergeCell ref="C10:J10"/><mergeCell ref="A4:U4"/><mergeCell ref="A1:U1"/><mergeCell ref="B14:B15"/><mergeCell ref="C14:U14"/><mergeCell ref="C15:F15"/><mergeCell ref="G15:M15"/><mergeCell ref="N15:T15"/><mergeCell ref="U15:U16"/><mergeCell ref="AC55:AC57"/><mergeCell ref="AD55:AD57"/><mergeCell ref="C56:I56"/><mergeCell ref="J56:R56"/><mergeCell ref="S56:S57"/><mergeCell ref="T56:T57"/><mergeCell ref="AB56:AB57"/><mergeCell ref="B55:B56"/><mergeCell ref="C55:S55"/><mergeCell ref="T55:V55"/><mergeCell ref="W55:AB55"/><mergeCell ref="U56:U57"/><mergeCell ref="V56:V57"/><mergeCell ref="W56:X56"/><mergeCell ref="Y56:Z56"/><mergeCell ref="AA56:AA57"/><mergeCell ref="C80:I80"/><mergeCell ref="J80:R80"/><mergeCell ref="S80:S81"/><mergeCell ref="C64:S64"/><mergeCell ref="T64:T66"/><mergeCell ref="C65:I65"/><mergeCell ref="J65:R65"/><mergeCell ref="S65:S66"/><mergeCell ref="C73:Y73"/><mergeCell ref="C74:I74"/><mergeCell ref="J74:R74"/><mergeCell ref="S74:V74"/><mergeCell ref="Y74:Y75"/><mergeCell ref="C79:S79"/><mergeCell ref="S126:S127"/><mergeCell ref="B88:B89"/><mergeCell ref="C88:U88"/><mergeCell ref="C89:F89"/><mergeCell ref="G89:M89"/><mergeCell ref="N89:T89"/><mergeCell ref="U89:U90"/><mergeCell ref="AA134:AA136"/><mergeCell ref="AB134:AB136"/><mergeCell ref="C135:I135"/><mergeCell ref="J135:R135"/><mergeCell ref="S135:V135"/><mergeCell ref="Y135:Y136"/><mergeCell ref="B140:R140"/><mergeCell ref="B142:U144"/><mergeCell ref="B125:B126"/><mergeCell ref="B64:B65"/><mergeCell ref="B73:B75"/><mergeCell ref="B79:B80"/><mergeCell ref="B134:B136"/><mergeCell ref="U128:V128"/><mergeCell ref="U129:V129"/><mergeCell ref="U130:V130"/><mergeCell ref="C134:Y134"/><mergeCell ref="C125:S125"/><mergeCell ref="U125:V127"/><mergeCell ref="W125:W127"/><mergeCell ref="C126:I126"/><mergeCell ref="J126:R126"/></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8.xml><?xml version="1.0" encoding="UTF-8" standalone="yes"?>
<worksheet xmlns="http://schemas.openxmlformats.org/spreadsheetml/2006/main" xmlns:r="http://schemas.openxmlformats.org/officeDocument/2006/relationships"><sheetPr><tabColor rgb="FF00B050"/><pageSetUpPr fitToPage="1"/></sheetPr><dimension ref="A1:S116"/><sheetViews><sheetView showGridLines="0" showZeros="0" tabSelected="1" topLeftCell="A73" zoomScale="70" zoomScaleNormal="70" workbookViewID_"0"><selection activeCell="J95" sqref="J95"/></sheetView></sheetViews><sheetFormatPr defaultColWidth="11.42578125" defaultRowHeight="12.7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c r="A1" s="260" t="str"><f>Translation!$A$31</f><v>Island  Sustainable Energy Action Plan (ISEAP)</v></c><c r="B1" s="260"/><c r="C1" s="260"/><c r="D1" s="260"/><c r="E1" s="260"/><c r="F1" s="260"/><c r="G1" s="260"/><c r="H1" s="260"/><c r="I1" s="260"/><c r="J1" s="260"/><c r="K1" s="260"/><c r="L1" s="260"/><c r="M1" s="260"/></row><row r="2" spans="1:13" ht="28.5" customHeight="1"><c r="A2" s="82"/><c r="B2" s="256" t="s"><v>1018</v></c><c r="C2" s="256"/><c r="D2" s="84" t="str"><f>Translation!$A$10</f><v>Island</v></c><c r="E2" s="85" t="str"><f>'Start here'!$B$5</f><v>Cyprus - Psimolofou</v></c><c r="F2" s="86"/><c r="G2" s="86"/><c r="H2" s="87"/><c r="I2" s="87"/><c r="J2" s="87"/><c r="K2" s="87"/><c r="L2" s="87"/><c r="M2" s="87"/></row><row r="3" spans="1:13" ht="38.25" customHeight="1"><c r="A3" s="22"/><c r="B3" s="23"/><c r="C3" s="24"/><c r="E3" s="25"/><c r="F3" s="25"/><c r="H3" s="26"/><c r="L3" s="27"/><c r="M3" s="27"/></row><row r="4" spans="1:13" ht="15.75"><c r="A4" s="29"/><c r="B4" s="30"/><c r="L4" s="358" t="str"><f>Translation!$A$53</f><v>Mandatory fields</v></c><c r="M4" s="358"/></row><row r="5" spans="1:13" s="107" customFormat="1" ht="36"><c r="A5" s="118" t="s"><v>0</v></c><c r="B5" s="360" t="str"><f>Translation!A156</f><v>TITLE OF ISLAND SUSTAINABLE ENERGY ACTION PLAN</v></c><c r="C5" s="360"/><c r="D5" s="360"/><c r="E5" s="360"/><c r="F5" s="360"/><c r="G5" s="360"/><c r="H5" s="360"/><c r="I5" s="360"/><c r="J5" s="360"/><c r="K5" s="360"/><c r="L5" s="360"/><c r="M5" s="360"/></row><row r="6" spans="1:13" ht="34.5" customHeight="1"><c r="A6" s="28"/><c r="B6" s="350" t="s"><v>1095</v></c><c r="C6" s="351"/><c r="D6" s="351"/><c r="E6" s="351"/><c r="F6" s="351"/><c r="G6" s="351"/><c r="H6" s="351"/><c r="I6" s="351"/><c r="J6" s="351"/><c r="K6" s="351"/><c r="L6" s="351"/><c r="M6" s="352"/></row><row r="7" spans="1:13" ht="15.75" customHeight="1"><c r="A7" s="29"/><c r="B7" s="30"/></row><row r="8" spans="1:13" ht="21.75" customHeight="1"><c r="A8" s="29"/><c r="E8" s="31"/><c r="F8" s="46" t="str"><f>Translation!A158</f><v>Authority approving the plan</v></c><c r="G8" s="357" t="s"><v>1096</v></c><c r="H8" s="357"/><c r="I8" s="357"/><c r="J8" s="357"/><c r="L8" s="32" t="str"><f>Translation!A157</f><v>Date of formal approval</v></c><c r="M8" s="224"><v>40253</v></c></row><row r="9" spans="1:13" ht="15.75"><c r="A9" s="29"/><c r="B9" s="30"/></row><row r="10" spans="1:13" s="107" customFormat="1" ht="36" customHeight="1"><c r="A10" s="106" t="s"><v>4</v></c><c r="B10" s="359" t="str"><f>Translation!A159</f><v>KEY ELEMENTS OF ISLAND SUSTAINABLE ENERGY ACTION PLAN</v></c><c r="C10" s="359"/><c r="D10" s="359"/><c r="E10" s="359"/><c r="F10" s="359"/><c r="G10" s="359"/><c r="H10" s="359"/><c r="I10" s="359"/><c r="J10" s="359"/><c r="K10" s="359"/><c r="L10" s="359"/><c r="M10" s="359"/></row><row r="11" spans="1:13" s="33" customFormat="1" ht="68.25" customHeight="1"><c r="B11" s="353" t="str"><f>Translation!A160</f><v>SECTORS AND FIELDS OF ACTION</v></c><c r="C11" s="353" t="str"><f>Translation!A161</f><v>ACTIONS
(one line per action - insert lines if necessary; exclude ETS actions)</v></c><c r="D11" s="353" t="str"><f>Translation!A162</f><v>RESPONSIBLE FOR IMPLEMENTATION</v></c><c r="E11" s="355" t="str"><f>Translation!A163</f><v>IMPLEMENTATION SCHEDULE</v></c><c r="F11" s="356"/><c r="G11" s="353" t="str"><f>Translation!A166</f><v>ESTIMATED INVESTMENT COSTS [euro]</v></c><c r="H11" s="353" t="str"><f>Translation!A167</f><v>EXPECTED ENERGY SAVINGS [MWh/year]</v></c><c r="I11" s="353" t="str"><f>Translation!A168</f><v>EXPECTED RENEWABLE ENERGY PRODUCTION [MWh/year]</v></c><c r="J11" s="353" t="str"><f>Translation!A169</f><v>EXPECTED CO2 REDUCTION [ton/year]</v></c><c r="K11" s="353" t="str"><f>Translation!A170</f><v>ENERGY SAVINGS TARGET IN 2020 [MWh/year]</v></c><c r="L11" s="353" t="str"><f>Translation!A171</f><v>RENEWABLE ENERGY PRODUCTION TARGET IN 2020 [MWh/year]</v></c><c r="M11" s="353" t="str"><f>Translation!A172</f><v>CO2 REDUCTION TARGET IN 2020 [ton/year]</v></c></row><row r="12" spans="1:13" s="33" customFormat="1" ht="31.5" customHeight="1"><c r="B12" s="354"/><c r="C12" s="354"/><c r="D12" s="354"/><c r="E12" s="34" t="str"><f>Translation!A164</f><v>Starting year</v></c><c r="F12" s="34" t="str"><f>Translation!A165</f><v>Ending year</v></c><c r="G12" s="354"/><c r="H12" s="354"/><c r="I12" s="354"/><c r="J12" s="354"/><c r="K12" s="354"/><c r="L12" s="354"/><c r="M12" s="354"/></row><row r="13" spans="1:13" s="33" customFormat="1" ht="15"><c r="B13" s="214" t="str"><f>Translation!A59</f><v>RESIDENTIAL</v></c><c r="C13" s="215"/><c r="D13" s="215"/><c r="E13" s="216"/><c r="F13" s="216"/><c r="G13" s="217"/><c r="H13" s="217"/><c r="I13" s="217"/><c r="J13" s="217"/><c r="K13" s="217"/><c r="L13" s="217"/><c r="M13" s="217"/></row><row r="14" spans="1:13" s="33" customFormat="1" ht="30"><c r="B14" s="35" t="s"><v>1038</v></c><c r="C14" s="16" t="s"><v>1030</v></c><c r="D14" s="16" t="s"><v>1037</v></c><c r="E14" s="17"><v>2009</v></c><c r="F14" s="18"><v>2020</v></c><c r="G14" s="19"/><c r="H14" s="241"><v>128</v></c><c r="I14" s="241"><v>0</v></c><c r="J14" s="241"><v>91</v></c><c r="K14" s="344"><f>SUM(H14:H23)</f><v>329</v></c><c r="L14" s="344"><f>SUM(I14:I23)</f><v>69</v></c><c r="M14" s="347"><f>SUM(J14:J23)</f><v>283</v></c></row><row r="15" spans="1:13" s="33" customFormat="1" ht="30"><c r="B15" s="35" t="s"><v>1038</v></c><c r="C15" s="16" t="s"><v>1031</v></c><c r="D15" s="16" t="s"><v>1037</v></c><c r="E15" s="17"><v>2010</v></c><c r="F15" s="18"><v>2020</v></c><c r="G15" s="19"/><c r="H15" s="241"><v>62</v></c><c r="I15" s="241"><v>0</v></c><c r="J15" s="241"><v>44</v></c><c r="K15" s="345"/><c r="L15" s="345"/><c r="M15" s="348"/></row><row r="16" spans="1:13" s="33" customFormat="1" ht="30"><c r="B16" s="35" t="s"><v>1039</v></c><c r="C16" s="16" t="s"><v>1032</v></c><c r="D16" s="16" t="s"><v>1037</v></c><c r="E16" s="17"><v>2009</v></c><c r="F16" s="18"><v>2013</v></c><c r="G16" s="19"/><c r="H16" s="241"><v>22</v></c><c r="I16" s="241"><v>0</v></c><c r="J16" s="241"><v>15</v></c><c r="K16" s="345"/><c r="L16" s="345"/><c r="M16" s="348"/></row><row r="17" spans="2:13" s="33" customFormat="1" ht="30"><c r="B17" s="35" t="s"><v>1039</v></c><c r="C17" s="16" t="s"><v>1033</v></c><c r="D17" s="16" t="s"><v>1037</v></c><c r="E17" s="17"><v>2009</v></c><c r="F17" s="18"><v>2013</v></c><c r="G17" s="19"/><c r="H17" s="241"><v>15</v></c><c r="I17" s="241"><v>0</v></c><c r="J17" s="241"><v>11</v></c><c r="K17" s="345"/><c r="L17" s="345"/><c r="M17" s="348"/></row><row r="18" spans="2:13" s="33" customFormat="1" ht="30"><c r="B18" s="35" t="s"><v>1040</v></c><c r="C18" s="16" t="s"><v>1034</v></c><c r="D18" s="16" t="s"><v>1037</v></c><c r="E18" s="17"><v>2008</v></c><c r="F18" s="18"><v>2020</v></c><c r="G18" s="19"/><c r="H18" s="241"><v>91</v></c><c r="I18" s="241"><v>0</v></c><c r="J18" s="241"><v>65</v></c><c r="K18" s="345"/><c r="L18" s="345"/><c r="M18" s="348"/></row><row r="19" spans="2:13" s="33" customFormat="1" ht="30"><c r="B19" s="35" t="s"><v>1041</v></c><c r="C19" s="16" t="s"><v>1035</v></c><c r="D19" s="16" t="s"><v>1037</v></c><c r="E19" s="17"><v>2009</v></c><c r="F19" s="18"><v>2013</v></c><c r="G19" s="19"/><c r="H19" s="241"><v>0</v></c><c r="I19" s="241"><v>69</v></c><c r="J19" s="241"><v>49</v></c><c r="K19" s="345"/><c r="L19" s="345"/><c r="M19" s="348"/></row><row r="20" spans="2:13" s="33" customFormat="1" ht="30"><c r="B20" s="35" t="s"><v>1042</v></c><c r="C20" s="16" t="s"><v>1036</v></c><c r="D20" s="16" t="s"><v>1037</v></c><c r="E20" s="17"><v>2011</v></c><c r="F20" s="18"><v>2020</v></c><c r="G20" s="19"/><c r="H20" s="241"><v>11</v></c><c r="I20" s="241"><v>0</v></c><c r="J20" s="241"><v>8</v></c><c r="K20" s="345"/><c r="L20" s="345"/><c r="M20" s="348"/></row><row r="21" spans="2:13" s="33" customFormat="1" ht="15"><c r="B21" s="35"/><c r="C21" s="16"/><c r="D21" s="16"/><c r="E21" s="17"/><c r="F21" s="18"/><c r="G21" s="19"/><c r="H21" s="19"/><c r="I21" s="19"/><c r="J21" s="19"/><c r="K21" s="345"/><c r="L21" s="345"/><c r="M21" s="348"/></row><row r="22" spans="2:13" s="33" customFormat="1" ht="15"><c r="B22" s="35"/><c r="C22" s="16"/><c r="D22" s="16"/><c r="E22" s="17"/><c r="F22" s="18"/><c r="G22" s="19"/><c r="H22" s="19"/><c r="I22" s="19"/><c r="J22" s="19"/><c r="K22" s="345"/><c r="L22" s="345"/><c r="M22" s="348"/></row><row r="23" spans="2:13" s="33" customFormat="1" ht="7.5" customHeight="1"><c r="B23" s="35"/><c r="C23" s="16"/><c r="D23" s="16"/><c r="E23" s="17"/><c r="F23" s="18"/><c r="G23" s="19"/><c r="H23" s="19"/><c r="I23" s="19"/><c r="J23" s="19"/><c r="K23" s="346"/><c r="L23" s="346"/><c r="M23" s="349"/></row><row r="24" spans="2:13" s="33" customFormat="1" ht="15"><c r="B24" s="214" t="str"><f>Translation!A69</f><v>PRIMARY SECTOR</v></c><c r="C24" s="215"/><c r="D24" s="215"/><c r="E24" s="216"/><c r="F24" s="216"/><c r="G24" s="217"/><c r="H24" s="217"/><c r="I24" s="217"/><c r="J24" s="217"/><c r="K24" s="217"/><c r="L24" s="217"/><c r="M24" s="217"/></row><row r="25" spans="2:13" s="33" customFormat="1" ht="15"><c r="B25" s="35" t="str"><f>Translation!A70</f><v>Agriculture, forestry and fishing</v></c><c r="C25" s="16"/><c r="D25" s="16"/><c r="E25" s="17"/><c r="F25" s="18"/><c r="G25" s="19"/><c r="H25" s="19"/><c r="I25" s="19"/><c r="J25" s="19"/><c r="K25" s="344"><f>SUM(H25:H27)</f><v>0</v></c><c r="L25" s="344"><f t="shared" ref="L25:M25" si="0">SUM(I25:I27)</f><v>0</v></c><c r="M25" s="347"><f t="shared" si="0"/><v>0</v></c></row><row r="26" spans="2:13" s="33" customFormat="1" ht="15"><c r="B26" s="35" t="str"><f>Translation!A71</f><v>Mining and quarrying</v></c><c r="C26" s="16"/><c r="D26" s="16"/><c r="E26" s="17"/><c r="F26" s="18"/><c r="G26" s="19"/><c r="H26" s="19"/><c r="I26" s="19"/><c r="J26" s="19"/><c r="K26" s="345"/><c r="L26" s="345"/><c r="M26" s="348"/></row><row r="27" spans="2:13" s="33" customFormat="1" ht="7.5" customHeight="1"><c r="B27" s="35"/><c r="C27" s="16"/><c r="D27" s="16"/><c r="E27" s="17"/><c r="F27" s="18"/><c r="G27" s="19"/><c r="H27" s="19"/><c r="I27" s="19"/><c r="J27" s="19"/><c r="K27" s="346"/><c r="L27" s="346"/><c r="M27" s="349"/></row><row r="28" spans="2:13" s="33" customFormat="1" ht="15"><c r="B28" s="214" t="str"><f>Translation!A72</f><v>SECONDARY SECTOR</v></c><c r="C28" s="215"/><c r="D28" s="215"/><c r="E28" s="216"/><c r="F28" s="216"/><c r="G28" s="217"/><c r="H28" s="217"/><c r="I28" s="217"/><c r="J28" s="217"/><c r="K28" s="217"/><c r="L28" s="217"/><c r="M28" s="217"/></row><row r="29" spans="2:13" s="33" customFormat="1" ht="30"><c r="B29" s="35" t="s"><v>1038</v></c><c r="C29" s="16" t="s"><v>1030</v></c><c r="D29" s="16" t="s"><v>1037</v></c><c r="E29" s="17"><v>2009</v></c><c r="F29" s="18"><v>2020</v></c><c r="G29" s="19"/><c r="H29" s="241"><v>94</v></c><c r="I29" s="241"><v>0</v></c><c r="J29" s="241"><v>68</v></c><c r="K29" s="344"><f>SUM(H29:H39)</f><v>525</v></c><c r="L29" s="344"><f t="shared" ref="L29:M29" si="1">SUM(I29:I39)</f><v>115</v></c><c r="M29" s="347"><f t="shared" si="1"/><v>466</v></c></row><row r="30" spans="2:13" s="33" customFormat="1" ht="30"><c r="B30" s="35" t="s"><v>1038</v></c><c r="C30" s="16" t="s"><v>1031</v></c><c r="D30" s="16" t="s"><v>1037</v></c><c r="E30" s="17"><v>2010</v></c><c r="F30" s="18"><v>2020</v></c><c r="G30" s="19"/><c r="H30" s="241"><v>45</v></c><c r="I30" s="241"><v>0</v></c><c r="J30" s="241"><v>33</v></c><c r="K30" s="345"/><c r="L30" s="345"/><c r="M30" s="348"/></row><row r="31" spans="2:13" s="33" customFormat="1" ht="15"><c r="B31" s="35" t="s"><v>1039</v></c><c r="C31" s="16" t="s"><v>1043</v></c><c r="D31" s="16" t="s"><v>1037</v></c><c r="E31" s="17"><v>2009</v></c><c r="F31" s="18"><v>2013</v></c><c r="G31" s="19"/><c r="H31" s="241"><v>16</v></c><c r="I31" s="241"><v>0</v></c><c r="J31" s="241"><v>11</v></c><c r="K31" s="345"/><c r="L31" s="345"/><c r="M31" s="348"/></row><row r="32" spans="2:13" s="33" customFormat="1" ht="30"><c r="B32" s="35" t="s"><v>1048</v></c><c r="C32" s="16" t="s"><v>1033</v></c><c r="D32" s="16" t="s"><v>1037</v></c><c r="E32" s="17"><v>2009</v></c><c r="F32" s="18"><v>2013</v></c><c r="G32" s="19"/><c r="H32" s="241"><v>11</v></c><c r="I32" s="241"><v>0</v></c><c r="J32" s="241"><v>8</v></c><c r="K32" s="345"/><c r="L32" s="345"/><c r="M32" s="348"/></row><row r="33" spans="2:13" s="33" customFormat="1" ht="30"><c r="B33" s="35" t="s"><v>1040</v></c><c r="C33" s="16" t="s"><v>1034</v></c><c r="D33" s="16" t="s"><v>1037</v></c><c r="E33" s="17"><v>2008</v></c><c r="F33" s="18"><v>2020</v></c><c r="G33" s="19"/><c r="H33" s="241"><v>97</v></c><c r="I33" s="241"><v>0</v></c><c r="J33" s="241"><v>71</v></c><c r="K33" s="345"/><c r="L33" s="345"/><c r="M33" s="348"/></row><row r="34" spans="2:13" s="33" customFormat="1" ht="30"><c r="B34" s="35" t="s"><v>1041</v></c><c r="C34" s="16" t="s"><v>1035</v></c><c r="D34" s="16" t="s"><v>1037</v></c><c r="E34" s="17"><v>2009</v></c><c r="F34" s="18"><v>2013</v></c><c r="G34" s="19"/><c r="H34" s="241"/><c r="I34" s="241"><v>115</v></c><c r="J34" s="241"><v>84</v></c><c r="K34" s="345"/><c r="L34" s="345"/><c r="M34" s="348"/></row><row r="35" spans="2:13" s="33" customFormat="1" ht="30"><c r="B35" s="35" t="s"><v>1049</v></c><c r="C35" s="16" t="s"><v>1036</v></c><c r="D35" s="16" t="s"><v>1037</v></c><c r="E35" s="17"><v>2011</v></c><c r="F35" s="18"><v>2020</v></c><c r="G35" s="19"/><c r="H35" s="241"><v>11</v></c><c r="I35" s="241"><v>0</v></c><c r="J35" s="241"><v>8</v></c><c r="K35" s="345"/><c r="L35" s="345"/><c r="M35" s="348"/></row><row r="36" spans="2:13" s="33" customFormat="1" ht="30"><c r="B36" s="35" t="s"><v>1038</v></c><c r="C36" s="16" t="s"><v>1044</v></c><c r="D36" s="16" t="s"><v>1037</v></c><c r="E36" s="17"><v>2010</v></c><c r="F36" s="18"><v>2020</v></c><c r="G36" s="19"/><c r="H36" s="241"><v>37</v></c><c r="I36" s="241"><v>0</v></c><c r="J36" s="241"><v>27</v></c><c r="K36" s="345"/><c r="L36" s="345"/><c r="M36" s="348"/></row><row r="37" spans="2:13" s="33" customFormat="1" ht="15"><c r="B37" s="35" t="s"><v>1046</v></c><c r="C37" s="16" t="s"><v>1045</v></c><c r="D37" s="16" t="s"><v>1037</v></c><c r="E37" s="17"><v>2009</v></c><c r="F37" s="18"><v>2013</v></c><c r="G37" s="19"/><c r="H37" s="241"><v>214</v></c><c r="I37" s="241"><v>0</v></c><c r="J37" s="241"><v>156</v></c><c r="K37" s="345"/><c r="L37" s="345"/><c r="M37" s="348"/></row><row r="38" spans="2:13" s="33" customFormat="1" ht="15"><c r="B38" s="35"/><c r="C38" s="16"/><c r="D38" s="16"/><c r="E38" s="17"/><c r="F38" s="18"/><c r="G38" s="19"/><c r="H38" s="19"/><c r="I38" s="19"/><c r="J38" s="19"/><c r="K38" s="345"/><c r="L38" s="345"/><c r="M38" s="348"/></row><row r="39" spans="2:13" s="33" customFormat="1" ht="7.5" customHeight="1"><c r="B39" s="35"/><c r="C39" s="16"/><c r="D39" s="16"/><c r="E39" s="17"/><c r="F39" s="18"/><c r="G39" s="19"/><c r="H39" s="19"/><c r="I39" s="19"/><c r="J39" s="19"/><c r="K39" s="346"/><c r="L39" s="346"/><c r="M39" s="349"/></row><row r="40" spans="2:13" s="33" customFormat="1" ht="15"><c r="B40" s="214" t="str"><f>Translation!A76</f><v>TERTIARY SECTOR</v></c><c r="C40" s="215"/><c r="D40" s="215"/><c r="E40" s="216"/><c r="F40" s="216"/><c r="G40" s="217"/><c r="H40" s="217"/><c r="I40" s="217"/><c r="J40" s="217"/><c r="K40" s="217"/><c r="L40" s="217"/><c r="M40" s="217"/></row><row r="41" spans="2:13" s="33" customFormat="1" ht="30"><c r="B41" s="35" t="s"><v>1038</v></c><c r="C41" s="16" t="s"><v>1030</v></c><c r="D41" s="16" t="s"><v>1037</v></c><c r="E41" s="17"><v>2009</v></c><c r="F41" s="18"><v>2020</v></c><c r="G41" s="19"/><c r="H41" s="241"><v>47</v></c><c r="I41" s="241"><v>0</v></c><c r="J41" s="241"><v>34</v></c><c r="K41" s="344"><f>SUM(H41:H51)</f><v>266</v></c><c r="L41" s="344"><f t="shared" ref="L41:M41" si="2">SUM(I41:I51)</f><v>58</v></c><c r="M41" s="347"><f t="shared" si="2"/><v>192.22799999999998</v></c></row><row r="42" spans="2:13" s="33" customFormat="1" ht="30"><c r="B42" s="35" t="s"><v>1038</v></c><c r="C42" s="16" t="s"><v>1047</v></c><c r="D42" s="16" t="s"><v>1037</v></c><c r="E42" s="17"><v>2010</v></c><c r="F42" s="18"><v>2020</v></c><c r="G42" s="19"/><c r="H42" s="241"><v>22</v></c><c r="I42" s="241"><v>0</v></c><c r="J42" s="241"><v>17</v></c><c r="K42" s="345"/><c r="L42" s="345"/><c r="M42" s="348"/></row><row r="43" spans="2:13" s="33" customFormat="1" ht="15"><c r="B43" s="35" t="s"><v>1039</v></c><c r="C43" s="16" t="s"><v>1043</v></c><c r="D43" s="16" t="s"><v>1037</v></c><c r="E43" s="17"><v>2009</v></c><c r="F43" s="18"><v>2013</v></c><c r="G43" s="19"/><c r="H43" s="241"><v>8</v></c><c r="I43" s="241"><v>0</v></c><c r="J43" s="241"><v>6</v></c><c r="K43" s="345"/><c r="L43" s="345"/><c r="M43" s="348"/></row><row r="44" spans="2:13" s="33" customFormat="1" ht="30"><c r="B44" s="35" t="s"><v>1048</v></c><c r="C44" s="16" t="s"><v>1033</v></c><c r="D44" s="16" t="s"><v>1037</v></c><c r="E44" s="17"><v>2009</v></c><c r="F44" s="18"><v>2013</v></c><c r="G44" s="19"/><c r="H44" s="241"><v>6</v></c><c r="I44" s="241"><v>0</v></c><c r="J44" s="241"><v>4</v></c><c r="K44" s="345"/><c r="L44" s="345"/><c r="M44" s="348"/></row><row r="45" spans="2:13" s="33" customFormat="1" ht="30"><c r="B45" s="35" t="s"><v>1040</v></c><c r="C45" s="16" t="s"><v>1034</v></c><c r="D45" s="16" t="s"><v>1037</v></c><c r="E45" s="17"><v>2008</v></c><c r="F45" s="18"><v>2020</v></c><c r="G45" s="19"/><c r="H45" s="241"><v>43</v></c><c r="I45" s="241"><v>0</v></c><c r="J45" s="241"><v>32</v></c><c r="K45" s="345"/><c r="L45" s="345"/><c r="M45" s="348"/></row><row r="46" spans="2:13" s="33" customFormat="1" ht="30"><c r="B46" s="35" t="s"><v>1041</v></c><c r="C46" s="16" t="s"><v>1035</v></c><c r="D46" s="16" t="s"><v>1037</v></c><c r="E46" s="17"><v>2009</v></c><c r="F46" s="18"><v>2013</v></c><c r="G46" s="19"/><c r="H46" s="241"/><c r="I46" s="241"><v>58</v></c><c r="J46" s="241"><v>42</v></c><c r="K46" s="345"/><c r="L46" s="345"/><c r="M46" s="348"/></row><row r="47" spans="2:13" s="33" customFormat="1" ht="30"><c r="B47" s="35" t="s"><v>1049</v></c><c r="C47" s="16" t="s"><v>1036</v></c><c r="D47" s="16" t="s"><v>1037</v></c><c r="E47" s="17"><v>2011</v></c><c r="F47" s="18"><v>2020</v></c><c r="G47" s="19"/><c r="H47" s="241"><v>5</v></c><c r="I47" s="241"><v>0</v></c><c r="J47" s="241"><v>4</v></c><c r="K47" s="345"/><c r="L47" s="345"/><c r="M47" s="348"/></row><row r="48" spans="2:13" s="33" customFormat="1" ht="30"><c r="B48" s="35" t="s"><v>1038</v></c><c r="C48" s="16" t="s"><v>1044</v></c><c r="D48" s="16" t="s"><v>1037</v></c><c r="E48" s="17"><v>2010</v></c><c r="F48" s="18"><v>2020</v></c><c r="G48" s="19"/><c r="H48" s="241"><v>47</v></c><c r="I48" s="241"><v>0</v></c><c r="J48" s="241"><v>34</v></c><c r="K48" s="345"/><c r="L48" s="345"/><c r="M48" s="348"/></row><row r="49" spans="2:13" s="33" customFormat="1" ht="45"><c r="B49" s="237" t="s"><v>1050</v></c><c r="C49" s="238" t="s"><v>1084</v></c><c r="D49" s="238" t="s"><v>1097</v></c><c r="E49" s="239"><v>2013</v></c><c r="F49" s="240"><v>2014</v></c><c r="G49" s="241"><v>100000</v></c><c r="H49" s="241"><v>80</v></c><c r="I49" s="241"/><c r="J49" s="241"><v>17.48</v></c><c r="K49" s="345"/><c r="L49" s="345"/><c r="M49" s="348"/></row><row r="50" spans="2:13" s="33" customFormat="1" ht="45"><c r="B50" s="237" t="s"><v>1050</v></c><c r="C50" s="238" t="s"><v>1051</v></c><c r="D50" s="238" t="s"><v>1097</v></c><c r="E50" s="239"><v>2013</v></c><c r="F50" s="240"><v>2014</v></c><c r="G50" s="241"><v>2000</v></c><c r="H50" s="241"><v>8</v></c><c r="I50" s="241"/><c r="J50" s="241"><v>1.748</v></c><c r="K50" s="345"/><c r="L50" s="345"/><c r="M50" s="348"/></row><row r="51" spans="2:13" s="33" customFormat="1" ht="7.5" customHeight="1"><c r="B51" s="35"/><c r="C51" s="16"/><c r="D51" s="16"/><c r="E51" s="17"/><c r="F51" s="18"/><c r="G51" s="19"/><c r="H51" s="19"/><c r="I51" s="19"/><c r="J51" s="19"/><c r="K51" s="346"/><c r="L51" s="346"/><c r="M51" s="349"/></row><row r="52" spans="2:13" s="33" customFormat="1" ht="15"><c r="B52" s="214" t="str"><f>Translation!A85</f><v>TRANSPORTS</v></c><c r="C52" s="215"/><c r="D52" s="215"/><c r="E52" s="216"/><c r="F52" s="216"/><c r="G52" s="217"/><c r="H52" s="217"/><c r="I52" s="217"/><c r="J52" s="217"/><c r="K52" s="217"/><c r="L52" s="217"/><c r="M52" s="217"/></row><row r="53" spans="2:13" s="33" customFormat="1" ht="45"><c r="B53" s="35" t="s"><v>1060</v></c><c r="C53" s="16" t="s"><v>1052</v></c><c r="D53" s="16" t="s"><v>1057</v></c><c r="E53" s="17"><v>2010</v></c><c r="F53" s="18"><v>2015</v></c><c r="G53" s="19"/><c r="H53" s="241"><v>1844</v></c><c r="I53" s="241"/><c r="J53" s="241"><v>466</v></c><c r="K53" s="338"><f>SUM(H53:H60)</f><v>3700.21</v></c><c r="L53" s="338"><f>SUM(I53:I60)</f><v>0</v></c><c r="M53" s="341"><f>SUM(J53:J60)</f><v>934.33</v></c></row><row r="54" spans="2:13" s="33" customFormat="1" ht="45"><c r="B54" s="35" t="s"><v>1059</v></c><c r="C54" s="16" t="s"><v>1053</v></c><c r="D54" s="16" t="s"><v>1057</v></c><c r="E54" s="17"><v>2008</v></c><c r="F54" s="18"><v>2020</v></c><c r="G54" s="19"/><c r="H54" s="241"><v>1209</v></c><c r="I54" s="241"/><c r="J54" s="241"><v>305</v></c><c r="K54" s="339"/><c r="L54" s="339"/><c r="M54" s="342"/></row><row r="55" spans="2:13" s="33" customFormat="1" ht="45"><c r="B55" s="35" t="s"><v>1059</v></c><c r="C55" s="16" t="s"><v>1054</v></c><c r="D55" s="16" t="s"><v>1057</v></c><c r="E55" s="17"><v>2008</v></c><c r="F55" s="18"><v>2013</v></c><c r="G55" s="19"/><c r="H55" s="241"><v>290</v></c><c r="I55" s="241"/><c r="J55" s="241"><v>73</v></c><c r="K55" s="339"/><c r="L55" s="339"/><c r="M55" s="342"/></row><row r="56" spans="2:13" s="33" customFormat="1" ht="15"><c r="B56" s="35" t="s"><v>1059</v></c><c r="C56" s="16" t="s"><v>1055</v></c><c r="D56" s="16" t="s"><v>1037</v></c><c r="E56" s="17"><v>2009</v></c><c r="F56" s="18"><v>2012</v></c><c r="G56" s="19"/><c r="H56" s="241"><v>155</v></c><c r="I56" s="241"/><c r="J56" s="241"><v>39</v></c><c r="K56" s="339"/><c r="L56" s="339"/><c r="M56" s="342"/></row><row r="57" spans="2:13" s="33" customFormat="1" ht="45"><c r="B57" s="35" t="s"><v>1059</v></c><c r="C57" s="16" t="s"><v>1056</v></c><c r="D57" s="16" t="s"><v>1057</v></c><c r="E57" s="17"><v>2008</v></c><c r="F57" s="18"><v>2020</v></c><c r="G57" s="19"/><c r="H57" s="241"><v>193</v></c><c r="I57" s="241"/><c r="J57" s="241"><v>49</v></c><c r="K57" s="339"/><c r="L57" s="339"/><c r="M57" s="342"/></row><row r="58" spans="2:13" s="33" customFormat="1" ht="30"><c r="B58" s="237" t="s"><v>1058</v></c><c r="C58" s="238" t="s"><v>1083</v></c><c r="D58" s="238" t="s"><v>1098</v></c><c r="E58" s="239"><v>2016</v></c><c r="F58" s="240"><v>2020</v></c><c r="G58" s="241"><v>15000</v></c><c r="H58" s="241"><v>9.2100000000000009</v></c><c r="I58" s="241"/><c r="J58" s="241"><v>2.33</v></c><c r="K58" s="339"/><c r="L58" s="339"/><c r="M58" s="342"/></row><row r="59" spans="2:13" s="33" customFormat="1" ht="15"><c r="B59" s="237"/><c r="C59" s="238"/><c r="D59" s="238"/><c r="E59" s="239"/><c r="F59" s="240"/><c r="G59" s="241"/><c r="H59" s="241"/><c r="I59" s="241"/><c r="J59" s="241"/><c r="K59" s="339"/><c r="L59" s="339"/><c r="M59" s="342"/></row><row r="60" spans="2:13" s="33" customFormat="1" ht="15"><c r="B60" s="35"/><c r="C60" s="16"/><c r="D60" s="16"/><c r="E60" s="17"/><c r="F60" s="18"/><c r="G60" s="19"/><c r="H60" s="19"/><c r="I60" s="19"/><c r="J60" s="19"/><c r="K60" s="340"/><c r="L60" s="340"/><c r="M60" s="343"/></row><row r="61" spans="2:13" s="33" customFormat="1" ht="15"><c r="B61" s="214" t="str"><f>Translation!$A$173</f><v>SECONDARY ENERGY PRODUCTION AND ENERGY FLUXES</v></c><c r="C61" s="215"/><c r="D61" s="215"/><c r="E61" s="216"/><c r="F61" s="216"/><c r="G61" s="217"/><c r="H61" s="217"/><c r="I61" s="217"/><c r="J61" s="217"/><c r="K61" s="217"/><c r="L61" s="217"/><c r="M61" s="217"/></row><row r="62" spans="2:13" s="33" customFormat="1" ht="15"><c r="B62" s="35" t="str"><f>Translation!$A$174</f><v>Electricity (non-renewable)</v></c><c r="C62" s="16"/><c r="D62" s="16"/><c r="E62" s="17"/><c r="F62" s="18"/><c r="G62" s="19"/><c r="H62" s="19"/><c r="I62" s="19"/><c r="J62" s="19"/><c r="K62" s="249"><f>SUM(H62:H75)</f><v>0</v></c><c r="L62" s="249"><f>SUM(I62:I75)</f><v>0</v></c><c r="M62" s="252"><f>SUM(J62:J75)</f><v>0</v></c></row><row r="63" spans="2:13" s="33" customFormat="1" ht="15"><c r="B63" s="35" t="str"><f>Translation!$A$175</f><v>Heat (non-renewable)</v></c><c r="C63" s="16"/><c r="D63" s="16"/><c r="E63" s="17"/><c r="F63" s="18"/><c r="G63" s="19"/><c r="H63" s="19"/><c r="I63" s="19"/><c r="J63" s="19"/><c r="K63" s="250"/><c r="L63" s="250"/><c r="M63" s="253"/></row><row r="64" spans="2:13" s="33" customFormat="1" ht="15"><c r="B64" s="35" t="str"><f>Translation!$A$176</f><v>Cold (non-renewable)</v></c><c r="C64" s="16"/><c r="D64" s="16"/><c r="E64" s="17"/><c r="F64" s="18"/><c r="G64" s="19"/><c r="H64" s="19"/><c r="I64" s="19"/><c r="J64" s="19"/><c r="K64" s="250"/><c r="L64" s="250"/><c r="M64" s="253"/></row><row r="65" spans="2:13" s="33" customFormat="1" ht="15"><c r="B65" s="35" t="str"><f>Translation!$A$177</f><v>Hydro</v></c><c r="C65" s="16"/><c r="D65" s="16"/><c r="E65" s="17"/><c r="F65" s="18"/><c r="G65" s="19"/><c r="H65" s="19"/><c r="I65" s="19"/><c r="J65" s="19"/><c r="K65" s="250"/><c r="L65" s="250"/><c r="M65" s="253"/></row><row r="66" spans="2:13" s="33" customFormat="1" ht="15"><c r="B66" s="35" t="str"><f>Translation!$A$178</f><v>Wind</v></c><c r="C66" s="16"/><c r="D66" s="16"/><c r="E66" s="17"/><c r="F66" s="18"/><c r="G66" s="19"/><c r="H66" s="19"/><c r="I66" s="19"/><c r="J66" s="19"/><c r="K66" s="250"/><c r="L66" s="250"/><c r="M66" s="253"/></row><row r="67" spans="2:13" s="33" customFormat="1" ht="15"><c r="B67" s="35" t="str"><f>Translation!$A$179</f><v>Solar</v></c><c r="C67" s="16"/><c r="D67" s="16"/><c r="E67" s="17"/><c r="F67" s="18"/><c r="G67" s="19"/><c r="H67" s="19"/><c r="I67" s="19"/><c r="J67" s="19"/><c r="K67" s="250"/><c r="L67" s="250"/><c r="M67" s="253"/></row><row r="68" spans="2:13" s="33" customFormat="1" ht="15"><c r="B68" s="35" t="str"><f>Translation!$A$180</f><v>Geothermal</v></c><c r="C68" s="16"/><c r="D68" s="16"/><c r="E68" s="17"/><c r="F68" s="18"/><c r="G68" s="19"/><c r="H68" s="19"/><c r="I68" s="19"/><c r="J68" s="19"/><c r="K68" s="250"/><c r="L68" s="250"/><c r="M68" s="253"/></row><row r="69" spans="2:13" s="33" customFormat="1" ht="15"><c r="B69" s="35" t="str"><f>Translation!$A$181</f><v>Ocean</v></c><c r="C69" s="16"/><c r="D69" s="16"/><c r="E69" s="17"/><c r="F69" s="18"/><c r="G69" s="19"/><c r="H69" s="19"/><c r="I69" s="19"/><c r="J69" s="19"/><c r="K69" s="250"/><c r="L69" s="250"/><c r="M69" s="253"/></row><row r="70" spans="2:13" s="33" customFormat="1" ht="15"><c r="B70" s="35" t="str"><f>Translation!$A$182</f><v>Biomass</v></c><c r="C70" s="16"/><c r="D70" s="16"/><c r="E70" s="17"/><c r="F70" s="18"/><c r="G70" s="19"/><c r="H70" s="19"/><c r="I70" s="19"/><c r="J70" s="19"/><c r="K70" s="250"/><c r="L70" s="250"/><c r="M70" s="253"/></row><row r="71" spans="2:13" s="33" customFormat="1" ht="15"><c r="B71" s="35" t="str"><f>Translation!$A$183</f><v>Urban waste</v></c><c r="C71" s="16"/><c r="D71" s="16"/><c r="E71" s="17"/><c r="F71" s="18"/><c r="G71" s="19"/><c r="H71" s="19"/><c r="I71" s="19"/><c r="J71" s="19"/><c r="K71" s="250"/><c r="L71" s="250"/><c r="M71" s="253"/></row><row r="72" spans="2:13" s="33" customFormat="1" ht="15"><c r="B72" s="35" t="str"><f>Translation!$A$184</f><v>Storage</v></c><c r="C72" s="16"/><c r="D72" s="16"/><c r="E72" s="17"/><c r="F72" s="18"/><c r="G72" s="19"/><c r="H72" s="19"/><c r="I72" s="19"/><c r="J72" s="19"/><c r="K72" s="250"/><c r="L72" s="250"/><c r="M72" s="253"/></row><row r="73" spans="2:13" s="33" customFormat="1" ht="15"><c r="B73" s="35" t="str"><f>Translation!$A$185</f><v>External connection</v></c><c r="C73" s="16"/><c r="D73" s="16"/><c r="E73" s="17"/><c r="F73" s="18"/><c r="G73" s="19"/><c r="H73" s="19"/><c r="I73" s="19"/><c r="J73" s="19"/><c r="K73" s="250"/><c r="L73" s="250"/><c r="M73" s="253"/></row><row r="74" spans="2:13" s="33" customFormat="1" ht="30"><c r="B74" s="35" t="str"><f>Translation!$A$186</f><v>Distribution losses and self-consumption</v></c><c r="C74" s="16"/><c r="D74" s="16"/><c r="E74" s="17"/><c r="F74" s="18"/><c r="G74" s="19"/><c r="H74" s="19"/><c r="I74" s="19"/><c r="J74" s="19"/><c r="K74" s="250"/><c r="L74" s="250"/><c r="M74" s="253"/></row><row r="75" spans="2:13" s="33" customFormat="1" ht="15"><c r="B75" s="35"/><c r="C75" s="16"/><c r="D75" s="16"/><c r="E75" s="17"/><c r="F75" s="18"/><c r="G75" s="19"/><c r="H75" s="19"/><c r="I75" s="19"/><c r="J75" s="19"/><c r="K75" s="251"/><c r="L75" s="251"/><c r="M75" s="254"/></row><row r="76" spans="2:13" s="33" customFormat="1" ht="15"><c r="B76" s="214" t="str"><f>Translation!A187</f><v>LAND USE PLANNING</v></c><c r="C76" s="215"/><c r="D76" s="215"/><c r="E76" s="216"/><c r="F76" s="216"/><c r="G76" s="217"/><c r="H76" s="217"/><c r="I76" s="217"/><c r="J76" s="217"/><c r="K76" s="217"/><c r="L76" s="217"/><c r="M76" s="217"/></row><row r="77" spans="2:13" s="33" customFormat="1" ht="15"><c r="B77" s="237" t="s"><v>1062</v></c><c r="C77" s="238" t="s"><v>1061</v></c><c r="D77" s="238" t="s"><v>1098</v></c><c r="E77" s="239"><v>2012</v></c><c r="F77" s="240"><v>2020</v></c><c r="G77" s="241"><v>2000</v></c><c r="H77" s="241"/><c r="I77" s="241"/><c r="J77" s="241"><v>40</v></c><c r="K77" s="249"><f>SUM(H77:H81)</f><v>0</v></c><c r="L77" s="249"><f>SUM(I77:I81)</f><v>0</v></c><c r="M77" s="249"><f>SUM(J77:J81)</f><v>40</v></c></row><row r="78" spans="2:13" s="33" customFormat="1" ht="15"><c r="B78" s="237"/><c r="C78" s="238"/><c r="D78" s="238"/><c r="E78" s="239"/><c r="F78" s="240"/><c r="G78" s="241"/><c r="H78" s="241"/><c r="I78" s="241"/><c r="J78" s="241"/><c r="K78" s="250"/><c r="L78" s="250"/><c r="M78" s="250"/></row><row r="79" spans="2:13" s="33" customFormat="1" ht="7.5" customHeight="1"><c r="B79" s="35"/><c r="C79" s="16"/><c r="D79" s="16"/><c r="E79" s="17"/><c r="F79" s="18"/><c r="G79" s="19"/><c r="H79" s="19"/><c r="I79" s="19"/><c r="J79" s="19"/><c r="K79" s="250"/><c r="L79" s="250"/><c r="M79" s="250"/></row><row r="80" spans="2:13" s="33" customFormat="1" ht="15"><c r="B80" s="35"/><c r="C80" s="16"/><c r="D80" s="16"/><c r="E80" s="17"/><c r="F80" s="18"/><c r="G80" s="19"/><c r="H80" s="19"/><c r="I80" s="19"/><c r="J80" s="19"/><c r="K80" s="250"/><c r="L80" s="250"/><c r="M80" s="250"/></row><row r="81" spans="2:13" s="33" customFormat="1" ht="15"><c r="B81" s="35"/><c r="C81" s="16"/><c r="D81" s="16"/><c r="E81" s="17"/><c r="F81" s="18"/><c r="G81" s="19"/><c r="H81" s="19"/><c r="I81" s="19"/><c r="J81" s="19"/><c r="K81" s="251"/><c r="L81" s="251"/><c r="M81" s="251"/></row><row r="82" spans="2:13" s="33" customFormat="1" ht="15"><c r="B82" s="214" t="str"><f>Translation!A192</f><v>PUBLIC PROCUREMENT OF PRODUCTS AND SERVICES</v></c><c r="C82" s="215"/><c r="D82" s="215"/><c r="E82" s="216"/><c r="F82" s="216"/><c r="G82" s="217"/><c r="H82" s="217"/><c r="I82" s="217"/><c r="J82" s="217"/><c r="K82" s="217"/><c r="L82" s="217"/><c r="M82" s="217"/></row><row r="83" spans="2:13" s="33" customFormat="1" ht="30"><c r="B83" s="35" t="str"><f>Translation!A193</f><v>Energy efficiency requirements/standards</v></c><c r="C83" s="16"/><c r="D83" s="16"/><c r="E83" s="17"/><c r="F83" s="18"/><c r="G83" s="19"/><c r="H83" s="19"/><c r="I83" s="19"/><c r="J83" s="19"/><c r="K83" s="344"><f>SUM(H83:H85)</f><v>0</v></c><c r="L83" s="344"><f>SUM(I83:I85)</f><v>0</v></c><c r="M83" s="344"><f>SUM(J83:J85)</f><v>0</v></c></row><row r="84" spans="2:13" s="33" customFormat="1" ht="30"><c r="B84" s="35" t="str"><f>Translation!A194</f><v>Renewable energy requirements/standards</v></c><c r="C84" s="16"/><c r="D84" s="16"/><c r="E84" s="17"/><c r="F84" s="18"/><c r="G84" s="19"/><c r="H84" s="19"/><c r="I84" s="19"/><c r="J84" s="19"/><c r="K84" s="345"/><c r="L84" s="345"/><c r="M84" s="345"/></row><row r="85" spans="2:13" s="33" customFormat="1" ht="7.5" customHeight="1"><c r="B85" s="35"/><c r="C85" s="16"/><c r="D85" s="16"/><c r="E85" s="17"/><c r="F85" s="18"/><c r="G85" s="19"/><c r="H85" s="19"/><c r="I85" s="19"/><c r="J85" s="19"/><c r="K85" s="346"/><c r="L85" s="346"/><c r="M85" s="346"/></row><row r="86" spans="2:13" s="33" customFormat="1" ht="15"><c r="B86" s="214" t="str"><f>Translation!A195</f><v>CITIZENS AND STAKEHOLDERS</v></c><c r="C86" s="215"/><c r="D86" s="215"/><c r="E86" s="216"/><c r="F86" s="216"/><c r="G86" s="217"/><c r="H86" s="217"/><c r="I86" s="217"/><c r="J86" s="217"/><c r="K86" s="217"/><c r="L86" s="217"/><c r="M86" s="217"/></row><row r="87" spans="2:13" s="33" customFormat="1" ht="15"><c r="B87" s="237" t="s"><v>9</v></c><c r="C87" s="238" t="s"><v>1078</v></c><c r="D87" s="238" t="s"><v>1098</v></c><c r="E87" s="239"><v>2013</v></c><c r="F87" s="240"><v>2015</v></c><c r="G87" s="241"><v>2000</v></c><c r="H87" s="241"><v>54</v></c><c r="I87" s="241"/><c r="J87" s="241"><v>42.606000000000002</v></c><c r="K87" s="249"><f>SUM(H87:H96)</f><v>2239.069</v></c><c r="L87" s="249"><f>SUM(I87:I96)</f><v>0</v></c><c r="M87" s="249"><f>SUM(J87:J96)</f><v>793.298</v></c></row><row r="88" spans="2:13" s="33" customFormat="1" ht="15"><c r="B88" s="237" t="s"><v>9</v></c><c r="C88" s="238" t="s"><v>1079</v></c><c r="D88" s="238" t="s"><v>1098</v></c><c r="E88" s="239"><v>2013</v></c><c r="F88" s="240"><v>2015</v></c><c r="G88" s="241"><v>2000</v></c><c r="H88" s="241"><v>31.5</v></c><c r="I88" s="241"/><c r="J88" s="241"><v>20.283000000000001</v></c><c r="K88" s="250"/><c r="L88" s="250"/><c r="M88" s="250"/></row><row r="89" spans="2:13" s="33" customFormat="1" ht="18" customHeight="1"><c r="B89" s="237" t="s"><v>9</v></c><c r="C89" s="238" t="s"><v>1080</v></c><c r="D89" s="238" t="s"><v>1098</v></c><c r="E89" s="239"><v>2013</v></c><c r="F89" s="240"><v>2020</v></c><c r="G89" s="241"><v>600</v></c><c r="H89" s="241"><v>144</v></c><c r="I89" s="241"/><c r="J89" s="241"><v>102</v></c><c r="K89" s="250"/><c r="L89" s="250"/><c r="M89" s="250"/></row><row r="90" spans="2:13" s="33" customFormat="1" ht="15"><c r="B90" s="237" t="s"><v>149</v></c><c r="C90" s="238" t="s"><v>1081</v></c><c r="D90" s="238" t="s"><v>1098</v></c><c r="E90" s="239"><v>2012</v></c><c r="F90" s="240"><v>2020</v></c><c r="G90" s="241"><v>1000</v></c><c r="H90" s="241"><v>230.4</v></c><c r="I90" s="241" t="s"><v>1066</v></c><c r="J90" s="241"><v>201.37</v></c><c r="K90" s="250"/><c r="L90" s="250"/><c r="M90" s="250"/></row><row r="91" spans="2:13" s="33" customFormat="1" ht="15"><c r="B91" s="237" t="s"><v>149</v></c><c r="C91" s="238" t="s"><v>1063</v></c><c r="D91" s="238" t="s"><v>1098</v></c><c r="E91" s="239"><v>2012</v></c><c r="F91" s="240"><v>2020</v></c><c r="G91" s="241"><v>0</v></c><c r="H91" s="241"><v>36</v></c><c r="I91" s="241"/><c r="J91" s="241"><v>127</v></c><c r="K91" s="250"/><c r="L91" s="250"/><c r="M91" s="250"/></row><row r="92" spans="2:13" s="33" customFormat="1" ht="15"><c r="B92" s="237" t="s"><v>149</v></c><c r="C92" s="238" t="s"><v>1064</v></c><c r="D92" s="238" t="s"><v>1098</v></c><c r="E92" s="239"><v>2013</v></c><c r="F92" s="240"><v>2020</v></c><c r="G92" s="241"><v>1000</v></c><c r="H92" s="241"><v>174.06899999999999</v></c><c r="I92" s="241"><v>0</v></c><c r="J92" s="241"><v>44.039000000000001</v></c><c r="K92" s="250"/><c r="L92" s="250"/><c r="M92" s="250"/></row><row r="93" spans="2:13" s="33" customFormat="1" ht="15"><c r="B93" s="237" t="s"><v>149</v></c><c r="C93" s="238" t="s"><v>1065</v></c><c r="D93" s="238" t="s"><v>1098</v></c><c r="E93" s="239"><v>2012</v></c><c r="F93" s="240"><v>2020</v></c><c r="G93" s="241"><v>1600</v></c><c r="H93" s="241"><v>442</v></c><c r="I93" s="241"><v>0</v></c><c r="J93" s="241"><v>112</v></c><c r="K93" s="250"/><c r="L93" s="250"/><c r="M93" s="250"/></row><row r="94" spans="2:13" s="33" customFormat="1" ht="15"><c r="B94" s="237" t="s"><v>149</v></c><c r="C94" s="238" t="s"><v>1082</v></c><c r="D94" s="238" t="s"><v>1098</v></c><c r="E94" s="239"><v>2012</v></c><c r="F94" s="240"><v>2020</v></c><c r="G94" s="241"><v>2000</v></c><c r="H94" s="241"><v>1127.0999999999999</v></c><c r="I94" s="241"/><c r="J94" s="241"><v>144</v></c><c r="K94" s="250"/><c r="L94" s="250"/><c r="M94" s="250"/></row><row r="95" spans="2:13" s="33" customFormat="1" ht="15"><c r="B95" s="237" t="s"><v>9</v></c><c r="C95" s="238"/><c r="D95" s="238"/><c r="E95" s="239"/><c r="F95" s="240"/><c r="G95" s="241"/><c r="H95" s="241"/><c r="I95" s="241"/><c r="J95" s="241"/><c r="K95" s="250"/><c r="L95" s="250"/><c r="M95" s="250"/></row><row r="96" spans="2:13" s="33" customFormat="1" ht="15"><c r="B96" s="35"/><c r="C96" s="16"/><c r="D96" s="16"/><c r="E96" s="17"/><c r="F96" s="18"/><c r="G96" s="19"/><c r="H96" s="19"/><c r="I96" s="19"/><c r="J96" s="19"/><c r="K96" s="251"/><c r="L96" s="251"/><c r="M96" s="251"/></row><row r="97" spans="1:19" s="33" customFormat="1" ht="15"><c r="B97" s="214" t="s"><v>1067</v></c><c r="C97" s="215"/><c r="D97" s="215"/><c r="E97" s="216"/><c r="F97" s="216"/><c r="G97" s="217"/><c r="H97" s="217"/><c r="I97" s="217"/><c r="J97" s="217"/><c r="K97" s="217"/><c r="L97" s="217"/><c r="M97" s="217"/></row><row r="98" spans="1:19" s="33" customFormat="1" ht="30"><c r="B98" s="237" t="s"><v>1038</v></c><c r="C98" s="238" t="s"><v>1077</v></c><c r="D98" s="238" t="s"><v>1098</v></c><c r="E98" s="239"><v>2012</v></c><c r="F98" s="240"><v>2013</v></c><c r="G98" s="241"><v>150</v></c><c r="H98" s="241" t="s"><v>1074</v></c><c r="I98" s="241"><v>0</v></c><c r="J98" s="241"><v>1</v></c><c r="K98" s="338"><f>SUM(H98:H101)</f><v>2</v></c><c r="L98" s="338"><f>SUM(I98:I101)</f><v>30</v></c><c r="M98" s="338"><f>SUM(J98:J101)</f><v>26.128</v></c></row><row r="99" spans="1:19" s="33" customFormat="1" ht="15"><c r="B99" s="242" t="s"><v>1068</v></c><c r="C99" s="238" t="s"><v>1075</v></c><c r="D99" s="238" t="s"><v>1098</v></c><c r="E99" s="239"><v>2012</v></c><c r="F99" s="240"><v>2020</v></c><c r="G99" s="241"><v>200</v></c><c r="H99" s="241"><v>2</v></c><c r="I99" s="241"><v>0</v></c><c r="J99" s="241"><v>1.458</v></c><c r="K99" s="339"/><c r="L99" s="339"/><c r="M99" s="339"/></row><row r="100" spans="1:19" s="33" customFormat="1" ht="30.75" customHeight="1"><c r="B100" s="237" t="s"><v>1041</v></c><c r="C100" s="238" t="s"><v>1076</v></c><c r="D100" s="238" t="s"><v>1098</v></c><c r="E100" s="239"><v>2013</v></c><c r="F100" s="240"><v>2016</v></c><c r="G100" s="241"><v>50000</v></c><c r="H100" s="241"><v>0</v></c><c r="I100" s="241"><v>30</v></c><c r="J100" s="241"><v>23.67</v></c><c r="K100" s="339"/><c r="L100" s="339"/><c r="M100" s="339"/></row><row r="101" spans="1:19" s="33" customFormat="1" ht="15"><c r="B101" s="165"/><c r="C101" s="16"/><c r="D101" s="16"/><c r="E101" s="17"/><c r="F101" s="18"/><c r="G101" s="19"/><c r="H101" s="19"/><c r="I101" s="19"/><c r="J101" s="19"/><c r="K101" s="340"/><c r="L101" s="340"/><c r="M101" s="340"/></row><row r="102" spans="1:19" s="33" customFormat="1" ht="15"><c r="B102" s="364" t="str"><f>Translation!A208</f><v>TOTAL</v></c><c r="C102" s="365"/><c r="D102" s="365"/><c r="E102" s="365"/><c r="F102" s="366"/><c r="G102" s="220"><f>SUM(G14:G101)</f><v>179550</v></c><c r="H102" s="220"><f>SUM(H14:H101)</f><v>7061.2790000000005</v></c><c r="I102" s="220"><f>SUM(I14:I101)</f><v>272</v></c><c r="J102" s="220"><f>SUM(J14:J101)</f><v>2734.9840000000004</v></c><c r="K102" s="36"><f>K14+K25+K29+K41+K53+K62+K77+K83+K87+K98</f><v>7061.2790000000005</v></c><c r="L102" s="36"><f>L14+L25+L29+L41+L53+L62+L77+L83+L87+L98</f><v>272</v></c><c r="M102" s="36"><f>M14+M25+M29+M41+M53+M62+M77+M83+M87+M98</f><v>2734.9839999999999</v></c></row><row r="103" spans="1:19" s="33" customFormat="1" ht="15"><c r="B103" s="37"/><c r="C103" s="38"/><c r="D103" s="39"/><c r="E103" s="40"/><c r="F103" s="41"/><c r="G103" s="21"/><c r="H103" s="21"/><c r="I103" s="21"/><c r="J103" s="42"/></row><row r="104" spans="1:19" s="33" customFormat="1" ht="27.75" customHeight="1"><c r="A104" s="243" t="s"><v>10</v></c><c r="B104" s="244" t="str"><f>Translation!A209</f><v>WEBSITE</v></c><c r="C104" s="226"/><c r="D104" s="226"/><c r="E104" s="226"/><c r="F104" s="226"/><c r="G104" s="226"/><c r="H104" s="226"/><c r="I104" s="226"/><c r="J104" s="226"/></row><row r="105" spans="1:19" s="33" customFormat="1" ht="15.75"><c r="B105" s="21"/><c r="C105" s="44" t="str"><f>Translation!A210</f><v>Direct link to the webpage dedicated to ISEAP (if any)</v></c><c r="D105" s="361" t="s"><v>1094</v></c><c r="E105" s="362"/><c r="F105" s="362"/><c r="G105" s="362"/><c r="H105" s="363"/><c r="I105" s="26"/><c r="J105" s="21"/></row><row r="106" spans="1:19" s="33" customFormat="1" ht="15"><c r="B106" s="37"/><c r="C106" s="21"/><c r="D106" s="21"/><c r="E106" s="21"/><c r="F106" s="21"/><c r="G106" s="21"/><c r="H106" s="21"/><c r="I106" s="21"/><c r="J106" s="42"/></row><row r="107" spans="1:19" s="33" customFormat="1" ht="15"><c r="C107" s="225"/><c r="D107" s="225"/><c r="E107" s="225"/><c r="F107" s="225"/><c r="G107" s="225"/><c r="H107" s="225"/><c r="I107" s="225"/><c r="J107" s="225"/></row><row r="108" spans="1:19" ht="17.25" customHeight="1"><c r="B108" s="225"/><c r="C108" s="225"/><c r="D108" s="225"/><c r="E108" s="225"/><c r="F108" s="225"/><c r="G108" s="225"/><c r="H108" s="225"/><c r="I108" s="225"/><c r="J108" s="225"/></row><row r="109" spans="1:19" s="107" customFormat="1" ht="36"><c r="B109" s="225"/><c r="C109" s="225"/><c r="D109" s="225"/><c r="E109" s="225"/><c r="F109" s="225"/><c r="G109" s="225"/><c r="H109" s="225"/><c r="I109" s="225"/><c r="J109" s="225"/><c r="L109" s="21" t="s"><v>1085</v></c><c r="M109" s="245"><f>'Baseline emission inventory'!U122</f><v>11663.918999999998</v></c><c r="N109" s="21"/><c r="O109" s="21"/><c r="P109" s="21"/><c r="Q109" s="21"/><c r="R109" s="21"/><c r="S109" s="21"/></row><row r="110" spans="1:19" ht="15.75" customHeight="1"><c r="A110" s="43"/><c r="L110" s="21" t="s"><v>1086</v></c><c r="M110" s="245"><f>'BAU 2020'!U122</f><v>11902.165000000001</v></c><c r="O110" s="21" t="s"><v>1087</v></c><c r="R110" s="21" t="s"><v>1088</v></c></row><row r="111" spans="1:19" ht="15.75" customHeight="1"><c r="A111" s="43"/><c r="L111" s="246" t="s"><v>1089</v></c><c r="M111" s="247"><f>M110-M102</f><v>9167.1810000000005</v></c><c r="O111" s="248"><f>1-M111/M110</f><v>0.2297887821249327</v></c><c r="R111" s="248"><f>1-M111/M109</f><v>0.21405652765592753</v></c></row><row r="112" spans="1:19" ht="17.25" customHeight="1"/><row r="113" spans="2:13" ht="12.75" customHeight="1"><c r="B113" s="337"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13" s="337"/><c r="D113" s="337"/><c r="E113" s="337"/><c r="F113" s="337"/><c r="G113" s="337"/><c r="H113" s="337"/><c r="I113" s="337"/><c r="J113" s="337"/><c r="K113" s="337"/><c r="L113" s="337"/><c r="M113" s="337"/></row><row r="114" spans="2:13" ht="12.75" customHeight="1"><c r="B114" s="337"/><c r="C114" s="337"/><c r="D114" s="337"/><c r="E114" s="337"/><c r="F114" s="337"/><c r="G114" s="337"/><c r="H114" s="337"/><c r="I114" s="337"/><c r="J114" s="337"/><c r="K114" s="337"/><c r="L114" s="337"/><c r="M114" s="337"/></row><row r="115" spans="2:13" ht="12.75" customHeight="1"><c r="B115" s="337"/><c r="C115" s="337"/><c r="D115" s="337"/><c r="E115" s="337"/><c r="F115" s="337"/><c r="G115" s="337"/><c r="H115" s="337"/><c r="I115" s="337"/><c r="J115" s="337"/><c r="K115" s="337"/><c r="L115" s="337"/><c r="M115" s="337"/></row><row r="116" spans="2:13"><c r="B116" s="337"/><c r="C116" s="337"/><c r="D116" s="337"/><c r="E116" s="337"/><c r="F116" s="337"/><c r="G116" s="337"/><c r="H116" s="337"/><c r="I116" s="337"/><c r="J116" s="337"/><c r="K116" s="337"/><c r="L116" s="337"/><c r="M116" s="337"/></row></sheetData><mergeCells count="42"><mergeCell ref="K14:K23"/><mergeCell ref="L14:L23"/><mergeCell ref="M14:M23"/><mergeCell ref="D105:H105"/><mergeCell ref="B102:F102"/><mergeCell ref="K83:K85"/><mergeCell ref="L83:L85"/><mergeCell ref="M83:M85"/><mergeCell ref="K29:K39"/><mergeCell ref="L29:L39"/><mergeCell ref="M29:M39"/><mergeCell ref="K25:K27"/><mergeCell ref="L25:L27"/><mergeCell ref="M25:M27"/><mergeCell ref="I11:I12"/><mergeCell ref="B2:C2"/><mergeCell ref="L4:M4"/><mergeCell ref="B10:M10"/><mergeCell ref="B5:M5"/><mergeCell ref="K41:K51"/><mergeCell ref="L41:L51"/><mergeCell ref="M41:M51"/><mergeCell ref="A1:M1"/><mergeCell ref="B6:M6"/><mergeCell ref="B11:B12"/><mergeCell ref="M11:M12"/><mergeCell ref="J11:J12"/><mergeCell ref="K11:K12"/><mergeCell ref="L11:L12"/><mergeCell ref="E11:F11"/><mergeCell ref="D11:D12"/><mergeCell ref="C11:C12"/><mergeCell ref="G11:G12"/><mergeCell ref="H11:H12"/><mergeCell ref="G8:J8"/><mergeCell ref="B113:M116"/><mergeCell ref="K53:K60"/><mergeCell ref="L53:L60"/><mergeCell ref="M53:M60"/><mergeCell ref="K98:K101"/><mergeCell ref="L98:L101"/><mergeCell ref="M98:M101"/></mergeCells><hyperlinks><hyperlink ref="D105" r:ID_"rId1"/></hyperlinks><printOptions horizontalCentered="1"/><pageMargins left="0.70866141732283472" right="0.70866141732283472" top="0.74803149606299213" bottom="0.74803149606299213" header="0.31496062992125984" footer="0.31496062992125984"/><pageSetup paperSize="8" scale="64" fitToHeight="0" orientation="landscape" horizontalDpi="300" r:ID_"rId2"/><drawing r:ID_"rId3"/></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366F8C9D-A40B-419E-BA18-7175AAACD660}" xmlns:ds="http://schemas.openxmlformats.org/officeDocument/2006/customXml"/>
</file>

<file path=customXml/itemProps2.xml><?xml version="1.0" encoding="UTF-8" standalone="no"?>
<ds:datastoreItem ds:itemID_"{1C001C44-901A-4360-8EBE-3D0C2866B2BC}" xmlns:ds="http://schemas.openxmlformats.org/officeDocument/2006/customXml"/>
</file>

<file path=customXml/itemProps3.xml><?xml version="1.0" encoding="UTF-8" standalone="no"?>
<ds:datastoreItem ds:itemID_"{923EF769-5926-40FE-9E08-C26A152EA620}" xmlns:ds="http://schemas.openxmlformats.org/officeDocument/2006/custo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Start here</vt:lpstr>
      <vt:lpstr>Translation</vt:lpstr>
      <vt:lpstr>CO2 factors</vt:lpstr>
      <vt:lpstr>Overall strategy</vt:lpstr>
      <vt:lpstr>Baseline emission inventory</vt:lpstr>
      <vt:lpstr>BAU 2020</vt:lpstr>
      <vt:lpstr>Plan emission inventory in 2020</vt:lpstr>
      <vt:lpstr>ISEAP</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CEA- Savvas</dc:creator>
  <cp:lastModifiedBy>User_02</cp:lastModifiedBy>
  <cp:lastPrinted>2011-12-08T15:15:54Z</cp:lastPrinted>
  <dcterms:created xsi:type="dcterms:W3CDTF">2011-03-07T15:38:06Z</dcterms:created>
  <dcterms:modified xsi:type="dcterms:W3CDTF">2012-09-20T13:24:59Z</dcterms:modified>
</cp:coreProperties>
</file>

<file path=docProps/custom.xml><?xml version="1.0" encoding="UTF-8" standalone="yes"?>
<Properties xmlns="http://schemas.openxmlformats.org/officeDocument/2006/custom-properties" xmlns:vt="http://schemas.openxmlformats.org/officeDocument/2006/docPropsVTypes"><property fmtID_"{D5CDD505-2E9C-101B-9397-08002B2CF9AE}" pID_"2" name="ContentTypeId"><vt:lpwstr>0x010100FDF037B9BEE75C418089D12D01DD7F5C</vt:lpwstr></property></Properties>
</file>